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O:\DOCUMENTOS DE TRANSPARENCIA\"/>
    </mc:Choice>
  </mc:AlternateContent>
  <xr:revisionPtr revIDLastSave="0" documentId="13_ncr:1_{17EAD6B4-EBA0-4011-B499-15D27F7AF19B}" xr6:coauthVersionLast="45" xr6:coauthVersionMax="45" xr10:uidLastSave="{00000000-0000-0000-0000-000000000000}"/>
  <bookViews>
    <workbookView xWindow="-120" yWindow="-120" windowWidth="20730" windowHeight="11160" xr2:uid="{00000000-000D-0000-FFFF-FFFF00000000}"/>
  </bookViews>
  <sheets>
    <sheet name="Marco General" sheetId="5" r:id="rId1"/>
    <sheet name="Programa I" sheetId="6" r:id="rId2"/>
    <sheet name="Programa II" sheetId="2" r:id="rId3"/>
    <sheet name="Programa III" sheetId="3" r:id="rId4"/>
    <sheet name="Progrma IV" sheetId="9" r:id="rId5"/>
    <sheet name="Integrado" sheetId="8" r:id="rId6"/>
  </sheets>
  <externalReferences>
    <externalReference r:id="rId7"/>
    <externalReference r:id="rId8"/>
  </externalReferences>
  <definedNames>
    <definedName name="_xlnm._FilterDatabase" localSheetId="5" hidden="1">Integrado!$A$8:$R$134</definedName>
    <definedName name="_xlnm._FilterDatabase" localSheetId="1" hidden="1">'Programa I'!$A$11:$S$43</definedName>
    <definedName name="_xlnm._FilterDatabase" localSheetId="2" hidden="1">'Programa II'!$A$12:$T$42</definedName>
    <definedName name="_xlnm._FilterDatabase" localSheetId="3" hidden="1">'Programa III'!$A$12:$T$94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6" i="8" l="1"/>
  <c r="Q10" i="8"/>
  <c r="Q11" i="8"/>
  <c r="Q12" i="8"/>
  <c r="Q13"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54" i="8"/>
  <c r="Q55" i="8"/>
  <c r="Q56" i="8"/>
  <c r="Q57" i="8"/>
  <c r="Q58" i="8"/>
  <c r="Q59" i="8"/>
  <c r="Q60" i="8"/>
  <c r="Q61" i="8"/>
  <c r="Q62" i="8"/>
  <c r="Q63" i="8"/>
  <c r="Q64" i="8"/>
  <c r="Q65" i="8"/>
  <c r="Q66" i="8"/>
  <c r="Q67" i="8"/>
  <c r="Q68" i="8"/>
  <c r="Q69" i="8"/>
  <c r="Q70" i="8"/>
  <c r="Q71" i="8"/>
  <c r="Q72" i="8"/>
  <c r="Q73" i="8"/>
  <c r="Q74" i="8"/>
  <c r="Q75" i="8"/>
  <c r="Q76" i="8"/>
  <c r="Q77" i="8"/>
  <c r="Q78" i="8"/>
  <c r="Q79" i="8"/>
  <c r="Q80" i="8"/>
  <c r="Q81" i="8"/>
  <c r="Q82" i="8"/>
  <c r="Q83" i="8"/>
  <c r="Q84" i="8"/>
  <c r="Q85" i="8"/>
  <c r="Q86" i="8"/>
  <c r="Q87" i="8"/>
  <c r="Q88" i="8"/>
  <c r="Q89" i="8"/>
  <c r="Q90" i="8"/>
  <c r="Q91" i="8"/>
  <c r="Q92" i="8"/>
  <c r="Q93" i="8"/>
  <c r="Q94" i="8"/>
  <c r="Q95" i="8"/>
  <c r="Q96" i="8"/>
  <c r="Q97" i="8"/>
  <c r="Q98" i="8"/>
  <c r="Q99" i="8"/>
  <c r="Q100" i="8"/>
  <c r="Q101" i="8"/>
  <c r="Q102" i="8"/>
  <c r="Q103" i="8"/>
  <c r="Q104" i="8"/>
  <c r="Q105" i="8"/>
  <c r="Q106" i="8"/>
  <c r="Q107" i="8"/>
  <c r="Q108" i="8"/>
  <c r="Q109" i="8"/>
  <c r="Q110" i="8"/>
  <c r="Q111" i="8"/>
  <c r="Q112" i="8"/>
  <c r="Q113" i="8"/>
  <c r="Q114" i="8"/>
  <c r="Q115" i="8"/>
  <c r="Q116" i="8"/>
  <c r="Q117" i="8"/>
  <c r="Q118" i="8"/>
  <c r="Q119" i="8"/>
  <c r="Q120" i="8"/>
  <c r="Q121" i="8"/>
  <c r="Q122" i="8"/>
  <c r="Q123" i="8"/>
  <c r="Q124" i="8"/>
  <c r="Q125" i="8"/>
  <c r="Q126" i="8"/>
  <c r="Q127" i="8"/>
  <c r="Q128" i="8"/>
  <c r="Q129" i="8"/>
  <c r="Q130" i="8"/>
  <c r="Q131" i="8"/>
  <c r="Q132" i="8"/>
  <c r="Q133" i="8"/>
  <c r="Q134" i="8"/>
  <c r="Q9" i="8"/>
  <c r="K14" i="6"/>
  <c r="M14" i="6"/>
  <c r="N14" i="6"/>
  <c r="K15" i="6"/>
  <c r="N15" i="6" s="1"/>
  <c r="M15" i="6"/>
  <c r="K16" i="6"/>
  <c r="N16" i="6" s="1"/>
  <c r="M16" i="6"/>
  <c r="K17" i="6"/>
  <c r="N17" i="6" s="1"/>
  <c r="M17" i="6"/>
  <c r="K18" i="6"/>
  <c r="M18" i="6"/>
  <c r="N18" i="6"/>
  <c r="K19" i="6"/>
  <c r="M19" i="6"/>
  <c r="N19" i="6" s="1"/>
  <c r="K20" i="6"/>
  <c r="N20" i="6" s="1"/>
  <c r="M20" i="6"/>
  <c r="K21" i="6"/>
  <c r="N21" i="6" s="1"/>
  <c r="M21" i="6"/>
  <c r="K22" i="6"/>
  <c r="M22" i="6"/>
  <c r="N22" i="6"/>
  <c r="K23" i="6"/>
  <c r="M23" i="6"/>
  <c r="N23" i="6" s="1"/>
  <c r="K24" i="6"/>
  <c r="N24" i="6" s="1"/>
  <c r="M24" i="6"/>
  <c r="K25" i="6"/>
  <c r="N25" i="6" s="1"/>
  <c r="M25" i="6"/>
  <c r="K26" i="6"/>
  <c r="M26" i="6"/>
  <c r="N26" i="6"/>
  <c r="K27" i="6"/>
  <c r="M27" i="6"/>
  <c r="N27" i="6" s="1"/>
  <c r="K28" i="6"/>
  <c r="N28" i="6" s="1"/>
  <c r="M28" i="6"/>
  <c r="K29" i="6"/>
  <c r="N29" i="6" s="1"/>
  <c r="M29" i="6"/>
  <c r="K30" i="6"/>
  <c r="M30" i="6"/>
  <c r="N30" i="6"/>
  <c r="K31" i="6"/>
  <c r="M31" i="6"/>
  <c r="N31" i="6" s="1"/>
  <c r="K32" i="6"/>
  <c r="N32" i="6" s="1"/>
  <c r="M32" i="6"/>
  <c r="K33" i="6"/>
  <c r="N33" i="6" s="1"/>
  <c r="M33" i="6"/>
  <c r="K34" i="6"/>
  <c r="M34" i="6"/>
  <c r="N34" i="6"/>
  <c r="K35" i="6"/>
  <c r="M35" i="6"/>
  <c r="N35" i="6" s="1"/>
  <c r="K36" i="6"/>
  <c r="N36" i="6" s="1"/>
  <c r="M36" i="6"/>
  <c r="K37" i="6"/>
  <c r="N37" i="6" s="1"/>
  <c r="M37" i="6"/>
  <c r="K38" i="6"/>
  <c r="M38" i="6"/>
  <c r="N38" i="6"/>
  <c r="P140" i="8" l="1"/>
  <c r="P139" i="8"/>
  <c r="R45" i="6"/>
  <c r="P138" i="8"/>
  <c r="S98" i="3"/>
  <c r="S46" i="2"/>
  <c r="P141" i="8"/>
  <c r="R90" i="9"/>
  <c r="P136" i="8"/>
  <c r="O136" i="8"/>
  <c r="K134" i="8"/>
  <c r="I134" i="8"/>
  <c r="K133" i="8"/>
  <c r="I133" i="8"/>
  <c r="K132" i="8"/>
  <c r="I132" i="8"/>
  <c r="K31" i="8"/>
  <c r="I31" i="8"/>
  <c r="A57" i="9"/>
  <c r="A56" i="9"/>
  <c r="A55" i="9"/>
  <c r="A54" i="9"/>
  <c r="A53" i="9"/>
  <c r="A52" i="9"/>
  <c r="A51" i="9"/>
  <c r="A50" i="9"/>
  <c r="A49" i="9"/>
  <c r="A48" i="9"/>
  <c r="A47" i="9"/>
  <c r="A46" i="9"/>
  <c r="A45" i="9"/>
  <c r="A44" i="9"/>
  <c r="A43" i="9"/>
  <c r="A42" i="9"/>
  <c r="A41" i="9"/>
  <c r="A40" i="9"/>
  <c r="A39" i="9"/>
  <c r="A38" i="9"/>
  <c r="A37" i="9"/>
  <c r="A36" i="9"/>
  <c r="D22" i="9"/>
  <c r="D21" i="9"/>
  <c r="X21" i="9" s="1"/>
  <c r="T19" i="9"/>
  <c r="V19" i="9" s="1"/>
  <c r="S19" i="9"/>
  <c r="U19" i="9" s="1"/>
  <c r="R19" i="9"/>
  <c r="Q19" i="9"/>
  <c r="AA17" i="9"/>
  <c r="Z17" i="9"/>
  <c r="X17" i="9"/>
  <c r="U17" i="9"/>
  <c r="V17" i="9" s="1"/>
  <c r="L17" i="9"/>
  <c r="M17" i="9" s="1"/>
  <c r="J17" i="9"/>
  <c r="AA16" i="9"/>
  <c r="Z16" i="9"/>
  <c r="X16" i="9"/>
  <c r="U16" i="9"/>
  <c r="V16" i="9" s="1"/>
  <c r="L16" i="9"/>
  <c r="M16" i="9" s="1"/>
  <c r="J16" i="9"/>
  <c r="AA15" i="9"/>
  <c r="Z15" i="9"/>
  <c r="Z19" i="9" s="1"/>
  <c r="Z20" i="9" s="1"/>
  <c r="X15" i="9"/>
  <c r="U15" i="9"/>
  <c r="V15" i="9" s="1"/>
  <c r="L15" i="9"/>
  <c r="M15" i="9" s="1"/>
  <c r="J15" i="9"/>
  <c r="A3" i="9"/>
  <c r="A2" i="9"/>
  <c r="A1" i="9"/>
  <c r="P142" i="8" l="1"/>
  <c r="L133" i="8"/>
  <c r="L21" i="9"/>
  <c r="L132" i="8"/>
  <c r="L134" i="8"/>
  <c r="L31" i="8"/>
  <c r="J19" i="9"/>
  <c r="J20" i="9" s="1"/>
  <c r="Z22" i="9"/>
  <c r="J22" i="9"/>
  <c r="L22" i="9"/>
  <c r="X22" i="9"/>
  <c r="L19" i="9"/>
  <c r="X19" i="9"/>
  <c r="X20" i="9" s="1"/>
  <c r="AA20" i="9" s="1"/>
  <c r="M19" i="9"/>
  <c r="J21" i="9"/>
  <c r="Z21" i="9"/>
  <c r="AA21" i="9" s="1"/>
  <c r="M21" i="9" l="1"/>
  <c r="M22" i="9"/>
  <c r="AA22" i="9"/>
  <c r="M20" i="9"/>
  <c r="D23" i="9"/>
  <c r="L20" i="9"/>
  <c r="K131" i="8" l="1"/>
  <c r="I131" i="8"/>
  <c r="K130" i="8"/>
  <c r="I130" i="8"/>
  <c r="K129" i="8"/>
  <c r="I129" i="8"/>
  <c r="K128" i="8"/>
  <c r="I128" i="8"/>
  <c r="K127" i="8"/>
  <c r="I127" i="8"/>
  <c r="K126" i="8"/>
  <c r="I126" i="8"/>
  <c r="K125" i="8"/>
  <c r="I125" i="8"/>
  <c r="K124" i="8"/>
  <c r="I124" i="8"/>
  <c r="K123" i="8"/>
  <c r="I123" i="8"/>
  <c r="K122" i="8"/>
  <c r="I122" i="8"/>
  <c r="K121" i="8"/>
  <c r="I121" i="8"/>
  <c r="K120" i="8"/>
  <c r="I120" i="8"/>
  <c r="K119" i="8"/>
  <c r="I119" i="8"/>
  <c r="K118" i="8"/>
  <c r="I118" i="8"/>
  <c r="K117" i="8"/>
  <c r="I117" i="8"/>
  <c r="K116" i="8"/>
  <c r="I116" i="8"/>
  <c r="K115" i="8"/>
  <c r="I115" i="8"/>
  <c r="K114" i="8"/>
  <c r="I114" i="8"/>
  <c r="K113" i="8"/>
  <c r="I113" i="8"/>
  <c r="K112" i="8"/>
  <c r="I112" i="8"/>
  <c r="K111" i="8"/>
  <c r="I111" i="8"/>
  <c r="K110" i="8"/>
  <c r="I110" i="8"/>
  <c r="K109" i="8"/>
  <c r="I109" i="8"/>
  <c r="K108" i="8"/>
  <c r="I108" i="8"/>
  <c r="K107" i="8"/>
  <c r="I107" i="8"/>
  <c r="K106" i="8"/>
  <c r="I106" i="8"/>
  <c r="K105" i="8"/>
  <c r="I105" i="8"/>
  <c r="K104" i="8"/>
  <c r="I104" i="8"/>
  <c r="K102" i="8"/>
  <c r="I102" i="8"/>
  <c r="K101" i="8"/>
  <c r="I101" i="8"/>
  <c r="K100" i="8"/>
  <c r="I100" i="8"/>
  <c r="K97" i="8"/>
  <c r="I97" i="8"/>
  <c r="K103" i="8"/>
  <c r="I103" i="8"/>
  <c r="K99" i="8"/>
  <c r="I99" i="8"/>
  <c r="K98" i="8"/>
  <c r="I98" i="8"/>
  <c r="K83" i="8"/>
  <c r="I83" i="8"/>
  <c r="K92" i="8"/>
  <c r="I92" i="8"/>
  <c r="K96" i="8"/>
  <c r="I96" i="8"/>
  <c r="K95" i="8"/>
  <c r="I95" i="8"/>
  <c r="K94" i="8"/>
  <c r="I94" i="8"/>
  <c r="K93" i="8"/>
  <c r="I93" i="8"/>
  <c r="K91" i="8"/>
  <c r="I91" i="8"/>
  <c r="K90" i="8"/>
  <c r="I90" i="8"/>
  <c r="K82" i="8"/>
  <c r="I82" i="8"/>
  <c r="K81" i="8"/>
  <c r="I81" i="8"/>
  <c r="K89" i="8"/>
  <c r="I89" i="8"/>
  <c r="K88" i="8"/>
  <c r="I88" i="8"/>
  <c r="K87" i="8"/>
  <c r="I87" i="8"/>
  <c r="K77" i="8"/>
  <c r="I77" i="8"/>
  <c r="K76" i="8"/>
  <c r="I76" i="8"/>
  <c r="K75" i="8"/>
  <c r="I75" i="8"/>
  <c r="K73" i="8"/>
  <c r="I73" i="8"/>
  <c r="K72" i="8"/>
  <c r="I72" i="8"/>
  <c r="K71" i="8"/>
  <c r="I71" i="8"/>
  <c r="K70" i="8"/>
  <c r="I70" i="8"/>
  <c r="K69" i="8"/>
  <c r="I69" i="8"/>
  <c r="K74" i="8"/>
  <c r="I74" i="8"/>
  <c r="K86" i="8"/>
  <c r="I86" i="8"/>
  <c r="K64" i="8"/>
  <c r="I64" i="8"/>
  <c r="K85" i="8"/>
  <c r="I85" i="8"/>
  <c r="K66" i="8"/>
  <c r="I66" i="8"/>
  <c r="K84" i="8"/>
  <c r="I84" i="8"/>
  <c r="K63" i="8"/>
  <c r="I63" i="8"/>
  <c r="K79" i="8"/>
  <c r="I79" i="8"/>
  <c r="K62" i="8"/>
  <c r="I62" i="8"/>
  <c r="K78" i="8"/>
  <c r="I78" i="8"/>
  <c r="K59" i="8"/>
  <c r="I59" i="8"/>
  <c r="K61" i="8"/>
  <c r="I61" i="8"/>
  <c r="K80" i="8"/>
  <c r="I80" i="8"/>
  <c r="K58" i="8"/>
  <c r="I58" i="8"/>
  <c r="K68" i="8"/>
  <c r="I68" i="8"/>
  <c r="K67" i="8"/>
  <c r="I67" i="8"/>
  <c r="K65" i="8"/>
  <c r="I65" i="8"/>
  <c r="K60" i="8"/>
  <c r="I60" i="8"/>
  <c r="K57" i="8"/>
  <c r="I57" i="8"/>
  <c r="K49" i="8"/>
  <c r="I49" i="8"/>
  <c r="K48" i="8"/>
  <c r="I48" i="8"/>
  <c r="K56" i="8"/>
  <c r="I56" i="8"/>
  <c r="K55" i="8"/>
  <c r="I55" i="8"/>
  <c r="K54" i="8"/>
  <c r="I54" i="8"/>
  <c r="K53" i="8"/>
  <c r="I53" i="8"/>
  <c r="K52" i="8"/>
  <c r="I52" i="8"/>
  <c r="K51" i="8"/>
  <c r="I51" i="8"/>
  <c r="K45" i="8"/>
  <c r="I45" i="8"/>
  <c r="K50" i="8"/>
  <c r="I50" i="8"/>
  <c r="K39" i="8"/>
  <c r="I39" i="8"/>
  <c r="P47" i="8"/>
  <c r="O47" i="8"/>
  <c r="K47" i="8"/>
  <c r="I47" i="8"/>
  <c r="K42" i="8"/>
  <c r="I42" i="8"/>
  <c r="K46" i="8"/>
  <c r="I46" i="8"/>
  <c r="K44" i="8"/>
  <c r="I44" i="8"/>
  <c r="K43" i="8"/>
  <c r="I43" i="8"/>
  <c r="K41" i="8"/>
  <c r="I41" i="8"/>
  <c r="K40" i="8"/>
  <c r="I40" i="8"/>
  <c r="P38" i="8"/>
  <c r="O38" i="8"/>
  <c r="K38" i="8"/>
  <c r="I38" i="8"/>
  <c r="K37" i="8"/>
  <c r="I37" i="8"/>
  <c r="P36" i="8"/>
  <c r="O36" i="8"/>
  <c r="K36" i="8"/>
  <c r="I36" i="8"/>
  <c r="P35" i="8"/>
  <c r="O35" i="8"/>
  <c r="K35" i="8"/>
  <c r="I35" i="8"/>
  <c r="P34" i="8"/>
  <c r="O34" i="8"/>
  <c r="K34" i="8"/>
  <c r="I34" i="8"/>
  <c r="K33" i="8"/>
  <c r="I33" i="8"/>
  <c r="K32" i="8"/>
  <c r="I32" i="8"/>
  <c r="K30" i="8"/>
  <c r="I30" i="8"/>
  <c r="K29" i="8"/>
  <c r="I29" i="8"/>
  <c r="K27" i="8"/>
  <c r="I27" i="8"/>
  <c r="K28" i="8"/>
  <c r="I28" i="8"/>
  <c r="K22" i="8"/>
  <c r="I22" i="8"/>
  <c r="K26" i="8"/>
  <c r="I26" i="8"/>
  <c r="K25" i="8"/>
  <c r="I25" i="8"/>
  <c r="K24" i="8"/>
  <c r="I24" i="8"/>
  <c r="K23" i="8"/>
  <c r="I23" i="8"/>
  <c r="K21" i="8"/>
  <c r="I21" i="8"/>
  <c r="P20" i="8"/>
  <c r="O20" i="8"/>
  <c r="K20" i="8"/>
  <c r="I20" i="8"/>
  <c r="K19" i="8"/>
  <c r="I19" i="8"/>
  <c r="K18" i="8"/>
  <c r="I18" i="8"/>
  <c r="K17" i="8"/>
  <c r="I17" i="8"/>
  <c r="K16" i="8"/>
  <c r="I16" i="8"/>
  <c r="K15" i="8"/>
  <c r="I15" i="8"/>
  <c r="K14" i="8"/>
  <c r="I14" i="8"/>
  <c r="K13" i="8"/>
  <c r="I13" i="8"/>
  <c r="K12" i="8"/>
  <c r="I12" i="8"/>
  <c r="K11" i="8"/>
  <c r="I11" i="8"/>
  <c r="K10" i="8"/>
  <c r="I10" i="8"/>
  <c r="K9" i="8"/>
  <c r="I9" i="8"/>
  <c r="S16" i="2"/>
  <c r="R16" i="2"/>
  <c r="L13" i="8" l="1"/>
  <c r="L22" i="8"/>
  <c r="L34" i="8"/>
  <c r="L51" i="8"/>
  <c r="L55" i="8"/>
  <c r="L57" i="8"/>
  <c r="L59" i="8"/>
  <c r="L63" i="8"/>
  <c r="L75" i="8"/>
  <c r="L88" i="8"/>
  <c r="L90" i="8"/>
  <c r="L98" i="8"/>
  <c r="L113" i="8"/>
  <c r="L117" i="8"/>
  <c r="L121" i="8"/>
  <c r="L33" i="8"/>
  <c r="L43" i="8"/>
  <c r="L47" i="8"/>
  <c r="L69" i="8"/>
  <c r="L73" i="8"/>
  <c r="L82" i="8"/>
  <c r="L94" i="8"/>
  <c r="L83" i="8"/>
  <c r="L97" i="8"/>
  <c r="L108" i="8"/>
  <c r="L112" i="8"/>
  <c r="L120" i="8"/>
  <c r="L124" i="8"/>
  <c r="L129" i="8"/>
  <c r="L128" i="8"/>
  <c r="L9" i="8"/>
  <c r="L16" i="8"/>
  <c r="L24" i="8"/>
  <c r="L28" i="8"/>
  <c r="L30" i="8"/>
  <c r="L40" i="8"/>
  <c r="L46" i="8"/>
  <c r="L39" i="8"/>
  <c r="L60" i="8"/>
  <c r="L58" i="8"/>
  <c r="L76" i="8"/>
  <c r="L91" i="8"/>
  <c r="L96" i="8"/>
  <c r="L101" i="8"/>
  <c r="L106" i="8"/>
  <c r="L110" i="8"/>
  <c r="L79" i="8"/>
  <c r="L85" i="8"/>
  <c r="L15" i="8"/>
  <c r="L17" i="8"/>
  <c r="L50" i="8"/>
  <c r="L48" i="8"/>
  <c r="L93" i="8"/>
  <c r="L92" i="8"/>
  <c r="L123" i="8"/>
  <c r="L52" i="8"/>
  <c r="L104" i="8"/>
  <c r="L25" i="8"/>
  <c r="L32" i="8"/>
  <c r="L35" i="8"/>
  <c r="L37" i="8"/>
  <c r="L42" i="8"/>
  <c r="L53" i="8"/>
  <c r="L84" i="8"/>
  <c r="L86" i="8"/>
  <c r="L71" i="8"/>
  <c r="L100" i="8"/>
  <c r="L116" i="8"/>
  <c r="L10" i="8"/>
  <c r="L29" i="8"/>
  <c r="L65" i="8"/>
  <c r="L18" i="8"/>
  <c r="L21" i="8"/>
  <c r="L26" i="8"/>
  <c r="L38" i="8"/>
  <c r="L49" i="8"/>
  <c r="L67" i="8"/>
  <c r="L61" i="8"/>
  <c r="L72" i="8"/>
  <c r="L114" i="8"/>
  <c r="L122" i="8"/>
  <c r="L126" i="8"/>
  <c r="L111" i="8"/>
  <c r="L87" i="8"/>
  <c r="L12" i="8"/>
  <c r="L23" i="8"/>
  <c r="L66" i="8"/>
  <c r="L102" i="8"/>
  <c r="L14" i="8"/>
  <c r="L20" i="8"/>
  <c r="L41" i="8"/>
  <c r="L56" i="8"/>
  <c r="L68" i="8"/>
  <c r="L74" i="8"/>
  <c r="L89" i="8"/>
  <c r="L95" i="8"/>
  <c r="L107" i="8"/>
  <c r="L118" i="8"/>
  <c r="L125" i="8"/>
  <c r="L80" i="8"/>
  <c r="L19" i="8"/>
  <c r="L27" i="8"/>
  <c r="L54" i="8"/>
  <c r="L62" i="8"/>
  <c r="L36" i="8"/>
  <c r="L77" i="8"/>
  <c r="L115" i="8"/>
  <c r="L11" i="8"/>
  <c r="L44" i="8"/>
  <c r="L45" i="8"/>
  <c r="L78" i="8"/>
  <c r="L64" i="8"/>
  <c r="L81" i="8"/>
  <c r="L99" i="8"/>
  <c r="L105" i="8"/>
  <c r="L119" i="8"/>
  <c r="L130" i="8"/>
  <c r="L70" i="8"/>
  <c r="L109" i="8"/>
  <c r="L127" i="8"/>
  <c r="L103" i="8"/>
  <c r="L131" i="8"/>
  <c r="T34" i="2"/>
  <c r="S39" i="6"/>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15" i="3"/>
  <c r="T16" i="2"/>
  <c r="T18" i="2"/>
  <c r="T20" i="2"/>
  <c r="T21" i="2"/>
  <c r="T22" i="2"/>
  <c r="T23" i="2"/>
  <c r="T24" i="2"/>
  <c r="T25" i="2"/>
  <c r="T27" i="2"/>
  <c r="T28" i="2"/>
  <c r="T29" i="2"/>
  <c r="T30" i="2"/>
  <c r="T31" i="2"/>
  <c r="T32" i="2"/>
  <c r="T33" i="2"/>
  <c r="T35" i="2"/>
  <c r="T36" i="2"/>
  <c r="T37" i="2"/>
  <c r="S15" i="6"/>
  <c r="S16" i="6"/>
  <c r="S17" i="6"/>
  <c r="S18" i="6"/>
  <c r="S19" i="6"/>
  <c r="S20" i="6"/>
  <c r="S21" i="6"/>
  <c r="S22" i="6"/>
  <c r="S23" i="6"/>
  <c r="S24" i="6"/>
  <c r="S26" i="6"/>
  <c r="S27" i="6"/>
  <c r="S28" i="6"/>
  <c r="S29" i="6"/>
  <c r="S30" i="6"/>
  <c r="S31" i="6"/>
  <c r="S32" i="6"/>
  <c r="S33" i="6"/>
  <c r="S34" i="6"/>
  <c r="S35" i="6"/>
  <c r="S36" i="6"/>
  <c r="S37" i="6"/>
  <c r="S38" i="6"/>
  <c r="S14" i="6"/>
  <c r="D42" i="6"/>
  <c r="K42" i="6" s="1"/>
  <c r="D41" i="6"/>
  <c r="M41" i="6" s="1"/>
  <c r="R25" i="6"/>
  <c r="R39" i="6" s="1"/>
  <c r="Q25" i="6"/>
  <c r="Q39" i="6" s="1"/>
  <c r="A3" i="6"/>
  <c r="A2" i="6"/>
  <c r="S25" i="6" l="1"/>
  <c r="K41" i="6"/>
  <c r="N41" i="6" s="1"/>
  <c r="K39" i="6"/>
  <c r="M39" i="6"/>
  <c r="M42" i="6"/>
  <c r="N42" i="6" s="1"/>
  <c r="N39" i="6" l="1"/>
  <c r="N40" i="6" s="1"/>
  <c r="K40" i="6" l="1"/>
  <c r="D43" i="6"/>
  <c r="M40" i="6"/>
  <c r="D41" i="2"/>
  <c r="M41" i="2" s="1"/>
  <c r="D40" i="2"/>
  <c r="M40" i="2" s="1"/>
  <c r="M37" i="2"/>
  <c r="K37" i="2"/>
  <c r="M36" i="2"/>
  <c r="K36" i="2"/>
  <c r="M35" i="2"/>
  <c r="K35" i="2"/>
  <c r="M34" i="2"/>
  <c r="K34" i="2"/>
  <c r="M33" i="2"/>
  <c r="K33" i="2"/>
  <c r="M32" i="2"/>
  <c r="K32" i="2"/>
  <c r="M31" i="2"/>
  <c r="K31" i="2"/>
  <c r="M30" i="2"/>
  <c r="K30" i="2"/>
  <c r="M29" i="2"/>
  <c r="K29" i="2"/>
  <c r="M28" i="2"/>
  <c r="K28" i="2"/>
  <c r="M27" i="2"/>
  <c r="K27" i="2"/>
  <c r="S26" i="2"/>
  <c r="R26" i="2"/>
  <c r="T26" i="2" s="1"/>
  <c r="M26" i="2"/>
  <c r="K26" i="2"/>
  <c r="M25" i="2"/>
  <c r="K25" i="2"/>
  <c r="M24" i="2"/>
  <c r="K24" i="2"/>
  <c r="M23" i="2"/>
  <c r="K23" i="2"/>
  <c r="M22" i="2"/>
  <c r="K22" i="2"/>
  <c r="M21" i="2"/>
  <c r="K21" i="2"/>
  <c r="M20" i="2"/>
  <c r="K20" i="2"/>
  <c r="S19" i="2"/>
  <c r="R19" i="2"/>
  <c r="T19" i="2" s="1"/>
  <c r="M19" i="2"/>
  <c r="K19" i="2"/>
  <c r="M18" i="2"/>
  <c r="K18" i="2"/>
  <c r="S17" i="2"/>
  <c r="R17" i="2"/>
  <c r="T17" i="2" s="1"/>
  <c r="M17" i="2"/>
  <c r="K17" i="2"/>
  <c r="M16" i="2"/>
  <c r="K16" i="2"/>
  <c r="S15" i="2"/>
  <c r="R15" i="2"/>
  <c r="M15" i="2"/>
  <c r="K15" i="2"/>
  <c r="A3" i="2"/>
  <c r="A2" i="2"/>
  <c r="A1" i="2"/>
  <c r="D93" i="3"/>
  <c r="K93" i="3" s="1"/>
  <c r="D92" i="3"/>
  <c r="M92" i="3" s="1"/>
  <c r="S90" i="3"/>
  <c r="R90" i="3"/>
  <c r="M89" i="3"/>
  <c r="K89" i="3"/>
  <c r="M88" i="3"/>
  <c r="K88" i="3"/>
  <c r="M87" i="3"/>
  <c r="K87" i="3"/>
  <c r="M86" i="3"/>
  <c r="K86" i="3"/>
  <c r="M85" i="3"/>
  <c r="K85" i="3"/>
  <c r="M84" i="3"/>
  <c r="K84" i="3"/>
  <c r="M83" i="3"/>
  <c r="K83" i="3"/>
  <c r="M82" i="3"/>
  <c r="K82" i="3"/>
  <c r="M81" i="3"/>
  <c r="K81" i="3"/>
  <c r="M80" i="3"/>
  <c r="K80" i="3"/>
  <c r="M79" i="3"/>
  <c r="K79" i="3"/>
  <c r="M78" i="3"/>
  <c r="K78" i="3"/>
  <c r="M77" i="3"/>
  <c r="K77" i="3"/>
  <c r="M76" i="3"/>
  <c r="K76" i="3"/>
  <c r="M75" i="3"/>
  <c r="K75" i="3"/>
  <c r="M74" i="3"/>
  <c r="K74" i="3"/>
  <c r="M73" i="3"/>
  <c r="K73" i="3"/>
  <c r="M72" i="3"/>
  <c r="K72" i="3"/>
  <c r="M71" i="3"/>
  <c r="K71" i="3"/>
  <c r="M70" i="3"/>
  <c r="K70" i="3"/>
  <c r="M69" i="3"/>
  <c r="K69" i="3"/>
  <c r="M68" i="3"/>
  <c r="K68" i="3"/>
  <c r="M67" i="3"/>
  <c r="K67" i="3"/>
  <c r="M66" i="3"/>
  <c r="K66" i="3"/>
  <c r="M65" i="3"/>
  <c r="K65" i="3"/>
  <c r="M64" i="3"/>
  <c r="K64" i="3"/>
  <c r="M63" i="3"/>
  <c r="K63" i="3"/>
  <c r="M62" i="3"/>
  <c r="K62" i="3"/>
  <c r="M61" i="3"/>
  <c r="K61" i="3"/>
  <c r="M60" i="3"/>
  <c r="K60" i="3"/>
  <c r="M59" i="3"/>
  <c r="K59" i="3"/>
  <c r="M58" i="3"/>
  <c r="K58" i="3"/>
  <c r="M57" i="3"/>
  <c r="K57" i="3"/>
  <c r="M56" i="3"/>
  <c r="K56" i="3"/>
  <c r="M55" i="3"/>
  <c r="K55" i="3"/>
  <c r="M54" i="3"/>
  <c r="K54" i="3"/>
  <c r="M53" i="3"/>
  <c r="K53" i="3"/>
  <c r="M52" i="3"/>
  <c r="K52" i="3"/>
  <c r="M51" i="3"/>
  <c r="K51" i="3"/>
  <c r="M50" i="3"/>
  <c r="K50" i="3"/>
  <c r="M49" i="3"/>
  <c r="K49" i="3"/>
  <c r="M48" i="3"/>
  <c r="K48" i="3"/>
  <c r="M47" i="3"/>
  <c r="K47" i="3"/>
  <c r="M46" i="3"/>
  <c r="K46" i="3"/>
  <c r="M45" i="3"/>
  <c r="K45" i="3"/>
  <c r="M44" i="3"/>
  <c r="K44" i="3"/>
  <c r="M43" i="3"/>
  <c r="K43" i="3"/>
  <c r="M42" i="3"/>
  <c r="K42" i="3"/>
  <c r="M41" i="3"/>
  <c r="K41" i="3"/>
  <c r="M40" i="3"/>
  <c r="K40" i="3"/>
  <c r="M39" i="3"/>
  <c r="K39" i="3"/>
  <c r="M38" i="3"/>
  <c r="K38" i="3"/>
  <c r="M37" i="3"/>
  <c r="K37" i="3"/>
  <c r="M36" i="3"/>
  <c r="K36" i="3"/>
  <c r="M35" i="3"/>
  <c r="K35" i="3"/>
  <c r="M34" i="3"/>
  <c r="K34" i="3"/>
  <c r="M33" i="3"/>
  <c r="K33" i="3"/>
  <c r="M32" i="3"/>
  <c r="K32" i="3"/>
  <c r="M31" i="3"/>
  <c r="K31" i="3"/>
  <c r="M30" i="3"/>
  <c r="K30" i="3"/>
  <c r="M29" i="3"/>
  <c r="K29" i="3"/>
  <c r="M28" i="3"/>
  <c r="K28" i="3"/>
  <c r="M27" i="3"/>
  <c r="K27" i="3"/>
  <c r="M26" i="3"/>
  <c r="K26" i="3"/>
  <c r="M25" i="3"/>
  <c r="K25" i="3"/>
  <c r="M24" i="3"/>
  <c r="K24" i="3"/>
  <c r="M23" i="3"/>
  <c r="K23" i="3"/>
  <c r="M22" i="3"/>
  <c r="K22" i="3"/>
  <c r="M21" i="3"/>
  <c r="K21" i="3"/>
  <c r="M20" i="3"/>
  <c r="K20" i="3"/>
  <c r="M19" i="3"/>
  <c r="K19" i="3"/>
  <c r="M18" i="3"/>
  <c r="K18" i="3"/>
  <c r="M17" i="3"/>
  <c r="K17" i="3"/>
  <c r="M16" i="3"/>
  <c r="K16" i="3"/>
  <c r="M15" i="3"/>
  <c r="K15" i="3"/>
  <c r="A3" i="3"/>
  <c r="A2" i="3"/>
  <c r="A1" i="3"/>
  <c r="T15" i="2" l="1"/>
  <c r="R38" i="2"/>
  <c r="N20" i="2"/>
  <c r="N24" i="2"/>
  <c r="N21" i="2"/>
  <c r="N28" i="2"/>
  <c r="N32" i="2"/>
  <c r="N17" i="3"/>
  <c r="N25" i="3"/>
  <c r="N29" i="3"/>
  <c r="N33" i="3"/>
  <c r="N36" i="2"/>
  <c r="N29" i="2"/>
  <c r="N33" i="2"/>
  <c r="N85" i="3"/>
  <c r="N72" i="3"/>
  <c r="M38" i="2"/>
  <c r="N19" i="2"/>
  <c r="N26" i="2"/>
  <c r="N37" i="2"/>
  <c r="N70" i="3"/>
  <c r="N24" i="3"/>
  <c r="N28" i="3"/>
  <c r="N36" i="3"/>
  <c r="N44" i="3"/>
  <c r="N52" i="3"/>
  <c r="N56" i="3"/>
  <c r="N76" i="3"/>
  <c r="N89" i="3"/>
  <c r="N82" i="3"/>
  <c r="S38" i="2"/>
  <c r="T38" i="2" s="1"/>
  <c r="N16" i="3"/>
  <c r="N22" i="2"/>
  <c r="N22" i="3"/>
  <c r="N38" i="3"/>
  <c r="N42" i="3"/>
  <c r="N46" i="3"/>
  <c r="N54" i="3"/>
  <c r="N58" i="3"/>
  <c r="N62" i="3"/>
  <c r="N17" i="2"/>
  <c r="N23" i="2"/>
  <c r="N16" i="2"/>
  <c r="N18" i="2"/>
  <c r="N30" i="2"/>
  <c r="N34" i="2"/>
  <c r="K38" i="2"/>
  <c r="N27" i="2"/>
  <c r="N31" i="2"/>
  <c r="N35" i="2"/>
  <c r="K40" i="2"/>
  <c r="N40" i="2" s="1"/>
  <c r="N25" i="2"/>
  <c r="N15" i="2"/>
  <c r="K41" i="2"/>
  <c r="N41" i="2" s="1"/>
  <c r="N64" i="3"/>
  <c r="N57" i="3"/>
  <c r="N61" i="3"/>
  <c r="N65" i="3"/>
  <c r="N34" i="3"/>
  <c r="N27" i="3"/>
  <c r="N31" i="3"/>
  <c r="N43" i="3"/>
  <c r="N47" i="3"/>
  <c r="N59" i="3"/>
  <c r="N63" i="3"/>
  <c r="N40" i="3"/>
  <c r="N83" i="3"/>
  <c r="N18" i="3"/>
  <c r="N26" i="3"/>
  <c r="N30" i="3"/>
  <c r="N41" i="3"/>
  <c r="N20" i="3"/>
  <c r="N50" i="3"/>
  <c r="N69" i="3"/>
  <c r="N80" i="3"/>
  <c r="N48" i="3"/>
  <c r="N32" i="3"/>
  <c r="N66" i="3"/>
  <c r="N74" i="3"/>
  <c r="N78" i="3"/>
  <c r="N45" i="3"/>
  <c r="N49" i="3"/>
  <c r="N60" i="3"/>
  <c r="N68" i="3"/>
  <c r="N71" i="3"/>
  <c r="M90" i="3"/>
  <c r="N21" i="3"/>
  <c r="N37" i="3"/>
  <c r="N53" i="3"/>
  <c r="N75" i="3"/>
  <c r="N79" i="3"/>
  <c r="N19" i="3"/>
  <c r="N35" i="3"/>
  <c r="N51" i="3"/>
  <c r="N67" i="3"/>
  <c r="N73" i="3"/>
  <c r="N87" i="3"/>
  <c r="N23" i="3"/>
  <c r="N39" i="3"/>
  <c r="N55" i="3"/>
  <c r="N77" i="3"/>
  <c r="N84" i="3"/>
  <c r="N88" i="3"/>
  <c r="K92" i="3"/>
  <c r="N92" i="3" s="1"/>
  <c r="N81" i="3"/>
  <c r="M93" i="3"/>
  <c r="N93" i="3" s="1"/>
  <c r="K90" i="3"/>
  <c r="N15" i="3"/>
  <c r="N86" i="3"/>
  <c r="N38" i="2" l="1"/>
  <c r="K39" i="2" s="1"/>
  <c r="N90" i="3"/>
  <c r="K91" i="3" s="1"/>
  <c r="D42" i="2" l="1"/>
  <c r="M39" i="2"/>
  <c r="N39" i="2"/>
  <c r="D94" i="3"/>
  <c r="N91" i="3"/>
  <c r="M9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family val="2"/>
          </rPr>
          <t xml:space="preserve">OBJETIVO: Obtener información general que permita conocer el panorama, diagnóstico y marco filosófico de la municipalidad u otra entidad de carácter municipal.
</t>
        </r>
      </text>
    </comment>
    <comment ref="A9" authorId="0" shapeId="0" xr:uid="{00000000-0006-0000-0000-000002000000}">
      <text>
        <r>
          <rPr>
            <sz val="10"/>
            <color rgb="FF000000"/>
            <rFont val="Arial"/>
            <family val="2"/>
          </rPr>
          <t xml:space="preserve">Indique la visión, misión y políticas que orientan la acción institucional. Debe ser el marco de referencia para los planes de corto y mediano plazo y obedecer a procesos participativos y consolidados de planificación.
</t>
        </r>
      </text>
    </comment>
    <comment ref="A11" authorId="0" shapeId="0" xr:uid="{00000000-0006-0000-0000-000003000000}">
      <text>
        <r>
          <rPr>
            <sz val="10"/>
            <color rgb="FF000000"/>
            <rFont val="Arial"/>
            <family val="2"/>
          </rPr>
          <t xml:space="preserve">Misión institucional: Declaración concisa sobre la razón de ser o el propósito último de la organización (qué somos, qué hacemos y para quién).
</t>
        </r>
      </text>
    </comment>
    <comment ref="A13" authorId="0" shapeId="0" xr:uid="{00000000-0006-0000-0000-000004000000}">
      <text>
        <r>
          <rPr>
            <sz val="10"/>
            <color rgb="FF000000"/>
            <rFont val="Arial"/>
            <family val="2"/>
          </rPr>
          <t xml:space="preserve">Visión: Declaración que enuncia lo que la organización desea ser en el futuro.  
</t>
        </r>
      </text>
    </comment>
    <comment ref="A15" authorId="0" shapeId="0" xr:uid="{00000000-0006-0000-0000-000005000000}">
      <text>
        <r>
          <rPr>
            <sz val="10"/>
            <color rgb="FF000000"/>
            <rFont val="Arial"/>
            <family val="2"/>
          </rPr>
          <t xml:space="preserve">Políticas institucionales: Lineamientos dictados por el jerarca superior, que orientan la acción institucional, acorde con el marco jurídico aplicable.
</t>
        </r>
      </text>
    </comment>
    <comment ref="A27" authorId="0" shapeId="0" xr:uid="{00000000-0006-0000-0000-000006000000}">
      <text>
        <r>
          <rPr>
            <sz val="10"/>
            <color rgb="FF000000"/>
            <rFont val="Arial"/>
            <family val="2"/>
          </rPr>
          <t xml:space="preserve">describa las funciones generales institucionales más importantes o sustantivas. 
</t>
        </r>
      </text>
    </comment>
    <comment ref="B29" authorId="0" shapeId="0" xr:uid="{00000000-0006-0000-0000-000007000000}">
      <text>
        <r>
          <rPr>
            <sz val="10"/>
            <color rgb="FF000000"/>
            <rFont val="Arial"/>
            <family val="2"/>
          </rPr>
          <t>Nombre utilizado para agrupar los proyectos, programas o acciones del Plan de Desarrollo Municipal.
Algunos municipalidades las denominan Ejes, grupos, Dimensiones, entre otros nombres.  Favor incluir la agrupación mayor utilizada.
Estas áreas son las que se utilizarán en las matrices por programa.
Ejemplo: Política social local, Infraestructura, Equipamiento, Servicios, Ordenamiento territorial, Desarrollo Institucional, Medio Ambiente, Calidad de Vida, Ciudad Funcional,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J3" authorId="0" shapeId="0" xr:uid="{00000000-0006-0000-0100-000001000000}">
      <text>
        <r>
          <rPr>
            <sz val="10"/>
            <color rgb="FF000000"/>
            <rFont val="Arial"/>
            <family val="2"/>
          </rPr>
          <t xml:space="preserve">SI REQUIEREN IMPRIMIR ESTA INFORMACIÓN PARA EFECTOS INTERNOS,  PUEDEN COPIAR ESTA HOJA, PASARLA A OTRO ARCHIVO DE EXCEL (copiado especial formato y copiado especial valores) Y DARLE LAS CARACTERÍSTICAS NECESARIAS DE IMPRESIÓN, OCULTANDO O BORRANDO LAS LÍNEAS QUE NO SEAN UTILIZADAS. 
NO SOLICITAR A LA CGR MODIFICACIONES PARA IMPRIMIR ESTE ARCHIVO.
</t>
        </r>
      </text>
    </comment>
    <comment ref="A11" authorId="0" shapeId="0" xr:uid="{00000000-0006-0000-0100-000002000000}">
      <text>
        <r>
          <rPr>
            <sz val="10"/>
            <color rgb="FF000000"/>
            <rFont val="Arial"/>
            <family val="2"/>
          </rPr>
          <t xml:space="preserve">PLAN DE DESARROLLO MUNICIPAL: PARA MUNICIPALIDADES Y CONCEJOS MUNICIPALES DE DISTRITO.
PLAN ESTRATÉGICO O DE MEDIANO Y LARGO PLAZO: PARA FEDERACIONES, LIGAS, UNIONES Y OTRAS ENTIDADES DE CARÁCTER MUNICIPAL.
</t>
        </r>
      </text>
    </comment>
    <comment ref="D11" authorId="0" shapeId="0" xr:uid="{00000000-0006-0000-0100-000003000000}">
      <text>
        <r>
          <rPr>
            <sz val="10"/>
            <color rgb="FF000000"/>
            <rFont val="Arial"/>
            <family val="2"/>
          </rPr>
          <t xml:space="preserve">Contraloría:
Objetivo de mejora: Finalidad que el programa o subprograma establece para el ejercicio presupuestario con el propósito de mejorar sus procesos de producción, coadyuvando al cumplimiento de las áreas estratégicas establecidas en el Plan de Desarrollo Municipal, así como al logro de los objetivos y metas definidos en procura de mejorar su gestión institucional.  Responde a las preguntas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Objetivo operativo: Finalidad que el programa o subprograma establece para el ejercicio presupuestario, con el propósito de cumplir con el desarrollo normal de sus proceso de producción, coadyuvando al cumplimiento de actividades. Responde a las preguntas ¿qué? y ¿para qué?
</t>
        </r>
      </text>
    </comment>
    <comment ref="E11" authorId="0" shapeId="0" xr:uid="{00000000-0006-0000-0100-000004000000}">
      <text>
        <r>
          <rPr>
            <sz val="10"/>
            <color rgb="FF000000"/>
            <rFont val="Arial"/>
            <family val="2"/>
          </rPr>
          <t xml:space="preserve">Contraloría:
Meta: Expresión concreta, cuantificable del objetivo de mejora o específico previamente definido para el ejercicio presupuestario. Responde a las preguntas ¿Cómo?, ¿Cuánto? y ¿Cuándo?.
NO SON ACTIVIDADES
</t>
        </r>
      </text>
    </comment>
    <comment ref="I11" authorId="0" shapeId="0" xr:uid="{00000000-0006-0000-0100-000005000000}">
      <text>
        <r>
          <rPr>
            <sz val="10"/>
            <color rgb="FF000000"/>
            <rFont val="Arial"/>
            <family val="2"/>
          </rPr>
          <t>INDICADOR: 
Variable (cuantitativa o cualitativa) o relación entre variables que permite medir el grado de cumplimiento de la meta a evaluar y del respectivo objetivo.
Ejemplo:  Meta: Recolectar 1200 toneladas de basura por año en el distrito de Lulek durante el periodo 2006. Indicador: Número de toneladas de basura recolectadas.
El resultado del indicador siempre debe ser igual a la unidad de medida de la meta.</t>
        </r>
      </text>
    </comment>
    <comment ref="O11" authorId="0" shapeId="0" xr:uid="{00000000-0006-0000-0100-000006000000}">
      <text>
        <r>
          <rPr>
            <sz val="10"/>
            <color rgb="FF000000"/>
            <rFont val="Arial"/>
            <family val="2"/>
          </rPr>
          <t>Contraloría:
Funcionario responsable del cumplimiento de la meta formulada.</t>
        </r>
      </text>
    </comment>
    <comment ref="P11" authorId="0" shapeId="0" xr:uid="{00000000-0006-0000-0100-000007000000}">
      <text>
        <r>
          <rPr>
            <sz val="10"/>
            <color rgb="FF000000"/>
            <rFont val="Arial"/>
            <family val="2"/>
          </rPr>
          <t xml:space="preserve">01 Administración General; 
02 Auditoría Interna;
03 Administración de Inversiones Propias; 
04 Registro de deuda, fondos y aportes.
</t>
        </r>
      </text>
    </comment>
    <comment ref="J12" authorId="0" shapeId="0" xr:uid="{00000000-0006-0000-0100-000008000000}">
      <text>
        <r>
          <rPr>
            <sz val="10"/>
            <color rgb="FF000000"/>
            <rFont val="Arial"/>
            <family val="2"/>
          </rPr>
          <t>Contraloría: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K12" authorId="0" shapeId="0" xr:uid="{00000000-0006-0000-0100-000009000000}">
      <text>
        <r>
          <rPr>
            <sz val="10"/>
            <color rgb="FF000000"/>
            <rFont val="Arial"/>
            <family val="2"/>
          </rPr>
          <t>Columna con fórmula que muestra el porcentaje de la unidad de medida que se programa atender en el I semestre. NO SE DEBE ALTERAR.</t>
        </r>
      </text>
    </comment>
    <comment ref="L12" authorId="0" shapeId="0" xr:uid="{00000000-0006-0000-0100-00000A000000}">
      <text>
        <r>
          <rPr>
            <sz val="10"/>
            <color rgb="FF000000"/>
            <rFont val="Arial"/>
            <family val="2"/>
          </rPr>
          <t>Contraloría: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M12" authorId="0" shapeId="0" xr:uid="{00000000-0006-0000-0100-00000B000000}">
      <text>
        <r>
          <rPr>
            <sz val="10"/>
            <color rgb="FF000000"/>
            <rFont val="Arial"/>
            <family val="2"/>
          </rPr>
          <t>Columna con fórmula que muestra el porcentaje de la unidad de medida que se programa atender en el II semestre. NO SE DEBE ALTERAR.</t>
        </r>
      </text>
    </comment>
    <comment ref="N12" authorId="0" shapeId="0" xr:uid="{00000000-0006-0000-0100-00000C000000}">
      <text>
        <r>
          <rPr>
            <sz val="10"/>
            <color rgb="FF000000"/>
            <rFont val="Arial"/>
            <family val="2"/>
          </rPr>
          <t>CORRESPONDE AL NÚMERO DE METAS FORMULADAS. ESTA COLUMNA REFLEJA SIEMPRE EL 100% DE LO PROGRAMADO.  NO SE DEBE ALTERAR PUES CONTIENE FÓRMULAS.</t>
        </r>
      </text>
    </comment>
    <comment ref="A13" authorId="0" shapeId="0" xr:uid="{00000000-0006-0000-0100-00000D000000}">
      <text>
        <r>
          <rPr>
            <sz val="10"/>
            <color rgb="FF000000"/>
            <rFont val="Arial"/>
            <family val="2"/>
          </rPr>
          <t>Area estratégica: Nombre utlizado para agrupar los programas, proyectos o acciones del Plan de Desarrollo Municipal. 
Ejemplo: Gestión integral municipal, Servicios, Infraestructura vial,  Desarrollo Urbano, etc. 
Primero deben digitarse en la hoja "Marco General"</t>
        </r>
      </text>
    </comment>
    <comment ref="E13" authorId="0" shapeId="0" xr:uid="{00000000-0006-0000-0100-00000E000000}">
      <text>
        <r>
          <rPr>
            <sz val="10"/>
            <color rgb="FF000000"/>
            <rFont val="Arial"/>
            <family val="2"/>
          </rPr>
          <t>Escoga 1 Mejora (si la meta responde a un objetivo de mejora) o 2 Operativo (si la meta responde a un objetivo operativo)</t>
        </r>
      </text>
    </comment>
    <comment ref="F13" authorId="0" shapeId="0" xr:uid="{00000000-0006-0000-0100-00000F000000}">
      <text>
        <r>
          <rPr>
            <sz val="10"/>
            <color rgb="FF000000"/>
            <rFont val="Arial"/>
            <family val="2"/>
          </rPr>
          <t>NUMERE LAS METAS PARA SER IDENTIFICADAS</t>
        </r>
      </text>
    </comment>
    <comment ref="H13" authorId="0" shapeId="0" xr:uid="{00000000-0006-0000-0100-000010000000}">
      <text>
        <r>
          <rPr>
            <sz val="10"/>
            <color rgb="FF000000"/>
            <rFont val="Arial"/>
            <family val="2"/>
          </rPr>
          <t xml:space="preserve">Descripción de la meta
</t>
        </r>
      </text>
    </comment>
    <comment ref="K40" authorId="0" shapeId="0" xr:uid="{00000000-0006-0000-0100-000011000000}">
      <text>
        <r>
          <rPr>
            <sz val="10"/>
            <color rgb="FF000000"/>
            <rFont val="Arial"/>
            <family val="2"/>
          </rPr>
          <t>PORCENTAJES DE LAS METAS DEL PROGRAMA QUE SE PROGRAMAN ALCANZAR EN EL I SEMESTRE.</t>
        </r>
      </text>
    </comment>
    <comment ref="M40" authorId="0" shapeId="0" xr:uid="{00000000-0006-0000-0100-000012000000}">
      <text>
        <r>
          <rPr>
            <sz val="10"/>
            <color rgb="FF000000"/>
            <rFont val="Arial"/>
            <family val="2"/>
          </rPr>
          <t>PORCENTAJES DE LAS METAS DEL PROGRAMA QUE SE PROGRAMAN ALCANZAR EN EL II SEMESTRE.</t>
        </r>
      </text>
    </comment>
    <comment ref="K41" authorId="0" shapeId="0" xr:uid="{00000000-0006-0000-0100-000013000000}">
      <text>
        <r>
          <rPr>
            <sz val="10"/>
            <color rgb="FF000000"/>
            <rFont val="Arial"/>
            <family val="2"/>
          </rPr>
          <t>% DE LAS METAS DE LOS OBJETIVOS DE MEJORA QUE SE PROGRAMAN REALIZAR EN EL I SEMESTRE.</t>
        </r>
      </text>
    </comment>
    <comment ref="M41" authorId="0" shapeId="0" xr:uid="{00000000-0006-0000-0100-000014000000}">
      <text>
        <r>
          <rPr>
            <sz val="10"/>
            <color rgb="FF000000"/>
            <rFont val="Arial"/>
            <family val="2"/>
          </rPr>
          <t>% DE LAS METAS DE LOS OBJETIVOS DE MEJORA QUE SE PROGRAMAN REALIZAR EN EL II SEMESTRE.</t>
        </r>
      </text>
    </comment>
    <comment ref="K42" authorId="0" shapeId="0" xr:uid="{00000000-0006-0000-0100-000015000000}">
      <text>
        <r>
          <rPr>
            <sz val="10"/>
            <color rgb="FF000000"/>
            <rFont val="Arial"/>
            <family val="2"/>
          </rPr>
          <t>% DE LAS METAS DE LOS OBJETIVOS OPERATIVOS QUE SE PROGRAMAN REALIZAR EN EL I SEMESTRE.</t>
        </r>
      </text>
    </comment>
    <comment ref="M42" authorId="0" shapeId="0" xr:uid="{00000000-0006-0000-0100-000016000000}">
      <text>
        <r>
          <rPr>
            <sz val="10"/>
            <color rgb="FF000000"/>
            <rFont val="Arial"/>
            <family val="2"/>
          </rPr>
          <t>% DE LAS METAS DE LOS OBJETIVOS OPERATIVOS QUE SE PROGRAMAN REALIZAR EN EL II SEMESTRE.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L5" authorId="0" shapeId="0" xr:uid="{00000000-0006-0000-0200-000001000000}">
      <text>
        <r>
          <rPr>
            <sz val="10"/>
            <color rgb="FF000000"/>
            <rFont val="Arial"/>
            <family val="2"/>
          </rPr>
          <t xml:space="preserve">SI REQUIEREN IMPRIMIR ESTA INFORMACIÓN PARA EFECTOS INTERNOS,  PUEDEN COPIAR ESTA HOJA, PASARLA A OTRO ARCHIVO DE EXCEL (copiado especial formato y copiado especial valores) Y DARLE LAS CARACTERÍSTICAS NECESARIAS DE IMPRESIÓN, OCULTANDO O BORRANDO LAS LÍNEAS QUE NO SEAN UTILIZADAS. 
NO SOLICITAR A LA CGR MODIFICACIONES PARA IMPRIMIR ESTE ARCHIVO.
</t>
        </r>
      </text>
    </comment>
    <comment ref="A12" authorId="0" shapeId="0" xr:uid="{00000000-0006-0000-0200-000002000000}">
      <text>
        <r>
          <rPr>
            <sz val="10"/>
            <color rgb="FF000000"/>
            <rFont val="Arial"/>
            <family val="2"/>
          </rPr>
          <t xml:space="preserve">PLAN DE DESARROLLO MUNICIPAL: PARA MUNICIPALIDADES Y CONCEJOS MUNICIPALES DE DISTRITO.
PLAN ESTRATÉGICO O DE MEDIANO Y LARGO PLAZO: PARA FEDERACIONES, LIGAS, UNIONES Y OTRAS ENTIDADES DE CARÁCTER MUNICIPAL.
</t>
        </r>
      </text>
    </comment>
    <comment ref="D12" authorId="0" shapeId="0" xr:uid="{00000000-0006-0000-0200-000003000000}">
      <text>
        <r>
          <rPr>
            <sz val="10"/>
            <color rgb="FF000000"/>
            <rFont val="Arial"/>
            <family val="2"/>
          </rPr>
          <t xml:space="preserve">Contraloría:
Objetivo de mejora: Finalidad que el programa o subprograma establece para el ejercicio presupuestario con el propósito de mejorar sus procesos de producción, coadyuvando al cumplimiento de las áreas estratégicas establecidas en el Plan de Desarrollo Municipal, así como al logro de los objetivos y metas definidos en procura de mejorar su gestión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Objetivo operativo: Finalidad que el programa o subprograma establece para el ejercicio presupuestario, con el propósito de cumplir con el desarrollo normal de sus proceso de producción, coadyuvando al cumplimiento de actividades. Responde a las pregundas ¿qué? y ¿para qué?
</t>
        </r>
      </text>
    </comment>
    <comment ref="E12" authorId="0" shapeId="0" xr:uid="{00000000-0006-0000-0200-000004000000}">
      <text>
        <r>
          <rPr>
            <sz val="10"/>
            <color rgb="FF000000"/>
            <rFont val="Arial"/>
            <family val="2"/>
          </rPr>
          <t xml:space="preserve">Contraloría:
Meta: Expresión concreta, cuantificable del objetivo de mejora o específico previamente definido para el ejercicio presupuestario. Responde a las preguntas ¿Cómo?, ¿Cuánto? y ¿Cuándo?.
NO SON ACTIVIDADES
</t>
        </r>
      </text>
    </comment>
    <comment ref="I12" authorId="0" shapeId="0" xr:uid="{00000000-0006-0000-0200-000005000000}">
      <text>
        <r>
          <rPr>
            <sz val="10"/>
            <color rgb="FF000000"/>
            <rFont val="Arial"/>
            <family val="2"/>
          </rPr>
          <t>INDICADOR: 
Variable (cuantitativa o cualitativa) o relación entre variables que permite medir el grado de cumplimiento de la meta a evaluar y del respectivo objetivo.
Ejemplo:  Meta: Recolectar 1200 toneladas de basura por año en el distrito de Lulek durante el periodo 2006. Indicador: Número de toneladas de basura recolectadas.
El resultado del indicador siempre debe ser igual a la unidad de medida de la meta.</t>
        </r>
      </text>
    </comment>
    <comment ref="O12" authorId="0" shapeId="0" xr:uid="{00000000-0006-0000-0200-000006000000}">
      <text>
        <r>
          <rPr>
            <sz val="10"/>
            <color rgb="FF000000"/>
            <rFont val="Arial"/>
            <family val="2"/>
          </rPr>
          <t>Contraloría:
Funcionario responsable del cumplimiento de la meta formulada.</t>
        </r>
      </text>
    </comment>
    <comment ref="J13" authorId="0" shapeId="0" xr:uid="{00000000-0006-0000-0200-000007000000}">
      <text>
        <r>
          <rPr>
            <sz val="10"/>
            <color rgb="FF000000"/>
            <rFont val="Arial"/>
            <family val="2"/>
          </rPr>
          <t>Contraloría: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K13" authorId="0" shapeId="0" xr:uid="{00000000-0006-0000-0200-000008000000}">
      <text>
        <r>
          <rPr>
            <sz val="10"/>
            <color rgb="FF000000"/>
            <rFont val="Arial"/>
            <family val="2"/>
          </rPr>
          <t>Columna con fórmula que muestra el porcentaje de la unidad de medida que se programa atender en el I semestre. NO SE DEBE ALTERAR.</t>
        </r>
      </text>
    </comment>
    <comment ref="L13" authorId="0" shapeId="0" xr:uid="{00000000-0006-0000-0200-000009000000}">
      <text>
        <r>
          <rPr>
            <sz val="10"/>
            <color rgb="FF000000"/>
            <rFont val="Arial"/>
            <family val="2"/>
          </rPr>
          <t>Contraloría: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M13" authorId="0" shapeId="0" xr:uid="{00000000-0006-0000-0200-00000A000000}">
      <text>
        <r>
          <rPr>
            <sz val="10"/>
            <color rgb="FF000000"/>
            <rFont val="Arial"/>
            <family val="2"/>
          </rPr>
          <t>Columna con fórmula que muestra el porcentaje de la unidad de medida que se programa atender en el II semestre. NO SE DEBE ALTERAR.</t>
        </r>
      </text>
    </comment>
    <comment ref="N13" authorId="0" shapeId="0" xr:uid="{00000000-0006-0000-0200-00000B000000}">
      <text>
        <r>
          <rPr>
            <sz val="10"/>
            <color rgb="FF000000"/>
            <rFont val="Arial"/>
            <family val="2"/>
          </rPr>
          <t>CORRESPONDE AL NÚMERO DE METAS FORMULADAS. ESTA COLUMNA REFLEJA SIEMPRE EL 100% DE LO PROGRAMADO.  NO SE DEBE ALTERAR PUES CONTIENE FÓRMULAS.</t>
        </r>
      </text>
    </comment>
    <comment ref="Q13" authorId="0" shapeId="0" xr:uid="{00000000-0006-0000-0200-00000C000000}">
      <text>
        <r>
          <rPr>
            <sz val="10"/>
            <color rgb="FF000000"/>
            <rFont val="Arial"/>
            <family val="2"/>
          </rPr>
          <t xml:space="preserve">ESTA COLUMNA ES NUEVA, SOLO SE LLENA PARA LAS METAS RELACIONADAS CON LOS SERVICIOS 09: EDUCATIVOS, CULTURALES Y DEPORTIVOS Y EL SERVICIO 31: APORTES EN ESPECIE PARA PROGRAMAS Y PROYECTOS.  ESCOGER OPCIONES DE LA LISTA DESPLEGABLE.  VER GUÍA PARA ELABORAR EL POA (WORD)
</t>
        </r>
      </text>
    </comment>
    <comment ref="A14" authorId="0" shapeId="0" xr:uid="{00000000-0006-0000-0200-00000D000000}">
      <text>
        <r>
          <rPr>
            <sz val="10"/>
            <color rgb="FF000000"/>
            <rFont val="Arial"/>
            <family val="2"/>
          </rPr>
          <t>Area estratégica: Nombre utlizado para agrupar los programas, proyectos o acciones del Plan de Desarrollo Municipal. 
Ejemplo: Gestión integral municipal, Servicios, Infraestructura vial,  Desarrollo Urbano, etc. 
Primero deben digitarse en la hoja "Marco General"</t>
        </r>
      </text>
    </comment>
    <comment ref="E14" authorId="0" shapeId="0" xr:uid="{00000000-0006-0000-0200-00000E000000}">
      <text>
        <r>
          <rPr>
            <sz val="10"/>
            <color rgb="FF000000"/>
            <rFont val="Arial"/>
            <family val="2"/>
          </rPr>
          <t>Escoga 1 Mejora (si la meta responde a un objetivo de mejora) o 2 Operativo (si la meta responde a un objetivo operativo)</t>
        </r>
      </text>
    </comment>
    <comment ref="F14" authorId="0" shapeId="0" xr:uid="{B47E26FC-83B4-471C-AB4A-0284383597B9}">
      <text>
        <r>
          <rPr>
            <sz val="10"/>
            <color rgb="FF000000"/>
            <rFont val="Arial"/>
            <family val="2"/>
          </rPr>
          <t>NUMERE LAS METAS PARA SER IDENTIFICADAS</t>
        </r>
      </text>
    </comment>
    <comment ref="H14" authorId="0" shapeId="0" xr:uid="{00000000-0006-0000-0200-000010000000}">
      <text>
        <r>
          <rPr>
            <sz val="10"/>
            <color rgb="FF000000"/>
            <rFont val="Arial"/>
            <family val="2"/>
          </rPr>
          <t xml:space="preserve">Descripción de la meta
</t>
        </r>
      </text>
    </comment>
    <comment ref="K39" authorId="0" shapeId="0" xr:uid="{00000000-0006-0000-0200-000011000000}">
      <text>
        <r>
          <rPr>
            <sz val="10"/>
            <color rgb="FF000000"/>
            <rFont val="Arial"/>
            <family val="2"/>
          </rPr>
          <t>PORCENTAJES DE LAS METAS DEL PROGRAMA QUE SE PROGRAMAN ALCANZAR EN EL I SEMESTRE.</t>
        </r>
      </text>
    </comment>
    <comment ref="M39" authorId="0" shapeId="0" xr:uid="{00000000-0006-0000-0200-000012000000}">
      <text>
        <r>
          <rPr>
            <sz val="10"/>
            <color rgb="FF000000"/>
            <rFont val="Arial"/>
            <family val="2"/>
          </rPr>
          <t>PORCENTAJES DE LAS METAS DEL PROGRAMA QUE SE PROGRAMAN ALCANZAR EN EL II SEMESTRE.</t>
        </r>
      </text>
    </comment>
    <comment ref="K40" authorId="0" shapeId="0" xr:uid="{00000000-0006-0000-0200-000013000000}">
      <text>
        <r>
          <rPr>
            <sz val="10"/>
            <color rgb="FF000000"/>
            <rFont val="Arial"/>
            <family val="2"/>
          </rPr>
          <t>% DE LAS METAS DE LOS OBJETIVOS DE MEJORA QUE SE PROGRAMAN REALIZAR EN EL I SEMESTRE.</t>
        </r>
      </text>
    </comment>
    <comment ref="M40" authorId="0" shapeId="0" xr:uid="{00000000-0006-0000-0200-000014000000}">
      <text>
        <r>
          <rPr>
            <sz val="10"/>
            <color rgb="FF000000"/>
            <rFont val="Arial"/>
            <family val="2"/>
          </rPr>
          <t>% DE LAS METAS DE LOS OBJETIVOS DE MEJORA QUE SE PROGRAMAN REALIZAR EN EL II SEMESTRE.</t>
        </r>
      </text>
    </comment>
    <comment ref="K41" authorId="0" shapeId="0" xr:uid="{00000000-0006-0000-0200-000015000000}">
      <text>
        <r>
          <rPr>
            <sz val="10"/>
            <color rgb="FF000000"/>
            <rFont val="Arial"/>
            <family val="2"/>
          </rPr>
          <t>% DE LAS METAS DE LOS OBJETIVOS OPERATIVOS QUE SE PROGRAMAN REALIZAR EN EL I SEMESTRE.</t>
        </r>
      </text>
    </comment>
    <comment ref="M41" authorId="0" shapeId="0" xr:uid="{00000000-0006-0000-0200-000016000000}">
      <text>
        <r>
          <rPr>
            <sz val="10"/>
            <color rgb="FF000000"/>
            <rFont val="Arial"/>
            <family val="2"/>
          </rPr>
          <t>% DE LAS METAS DE LOS OBJETIVOS OPERATIVOS QUE SE PROGRAMAN REALIZAR EN EL II SEMESTRE.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L3" authorId="0" shapeId="0" xr:uid="{00000000-0006-0000-0300-000001000000}">
      <text>
        <r>
          <rPr>
            <sz val="10"/>
            <color rgb="FF000000"/>
            <rFont val="Arial"/>
            <family val="2"/>
          </rPr>
          <t xml:space="preserve">SI REQUIEREN IMPRIMIR ESTA INFORMACIÓN PARA EFECTOS INTERNOS,  PUEDEN COPIAR ESTA HOJA, PASARLA A OTRO ARCHIVO DE EXCEL (copiado especial formato y copiado especial valores) Y DARLE LAS CARACTERÍSTICAS NECESARIAS DE IMPRESIÓN, OCULTANDO O BORRANDO LAS LÍNEAS QUE NO SEAN UTILIZADAS. 
NO SOLICITAR A LA CGR MODIFICACIONES PARA IMPRIMIR ESTE ARCHIVO.
</t>
        </r>
      </text>
    </comment>
    <comment ref="A12" authorId="0" shapeId="0" xr:uid="{00000000-0006-0000-0300-000002000000}">
      <text>
        <r>
          <rPr>
            <sz val="10"/>
            <color rgb="FF000000"/>
            <rFont val="Arial"/>
            <family val="2"/>
          </rPr>
          <t xml:space="preserve">PLAN DE DESARROLLO MUNICIPAL: PARA MUNICIPALIDADES Y CONCEJOS MUNICIPALES DE DISTRITO.
PLAN ESTRATÉGICO O DE MEDIANO Y LARGO PLAZO: PARA FEDERACIONES, LIGAS, UNIONES Y OTRAS ENTIDADES DE CARÁCTER MUNICIPAL.
</t>
        </r>
      </text>
    </comment>
    <comment ref="D12" authorId="0" shapeId="0" xr:uid="{00000000-0006-0000-0300-000003000000}">
      <text>
        <r>
          <rPr>
            <sz val="10"/>
            <color rgb="FF000000"/>
            <rFont val="Arial"/>
            <family val="2"/>
          </rPr>
          <t xml:space="preserve">Contraloría:
Objetivo de mejora: Finalidad que el programa o subprograma establece para el ejercicio presupuestario con el propósito de mejorar sus procesos de producción, coadyuvando al cumplimiento de las áreas estratégicas establecidas en el Plan de Desarrollo Municipal, así como al logro de los objetivos y metas definidos en procura de mejorar su gestión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
Objetivo operativo: Finalidad que el programa o subprograma establece para el ejercicio presupuestario, con el propósito de cumplir con el desarrollo normal de sus proceso de producción, coadyuvando al cumplimiento de actividades. Responde a las pregundas ¿qué? y ¿para qué?
</t>
        </r>
      </text>
    </comment>
    <comment ref="E12" authorId="0" shapeId="0" xr:uid="{00000000-0006-0000-0300-000004000000}">
      <text>
        <r>
          <rPr>
            <sz val="10"/>
            <color rgb="FF000000"/>
            <rFont val="Arial"/>
            <family val="2"/>
          </rPr>
          <t xml:space="preserve">Contraloría:
Meta: Expresión concreta, cuantificable del objetivo de mejora o específico previamente definido para el ejercicio presupuestario. Responde a las preguntas ¿Cómo?, ¿Cuánto? y ¿Cuándo?.
NO SON ACTIVIDADES
</t>
        </r>
      </text>
    </comment>
    <comment ref="I12" authorId="0" shapeId="0" xr:uid="{00000000-0006-0000-0300-000005000000}">
      <text>
        <r>
          <rPr>
            <sz val="10"/>
            <color rgb="FF000000"/>
            <rFont val="Arial"/>
            <family val="2"/>
          </rPr>
          <t>INDICADOR: 
Variable (cuantitativa o cualitativa) o relación entre variables que permite medir el grado de cumplimiento de la meta a evaluar y del respectivo objetivo.
Ejemplo:  Meta: Recolectar 1200 toneladas de basura por año en el distrito de Lulek durante el periodo 2006. Indicador: Número de toneladas de basura recolectadas.
El resultado del indicador siempre debe ser igual a la unidad de medida de la meta.</t>
        </r>
      </text>
    </comment>
    <comment ref="O12" authorId="0" shapeId="0" xr:uid="{00000000-0006-0000-0300-000006000000}">
      <text>
        <r>
          <rPr>
            <sz val="10"/>
            <color rgb="FF000000"/>
            <rFont val="Arial"/>
            <family val="2"/>
          </rPr>
          <t>Contraloría:
Funcionario responsable del cumplimiento de la meta formulada.</t>
        </r>
      </text>
    </comment>
    <comment ref="P12" authorId="0" shapeId="0" xr:uid="{00000000-0006-0000-0300-000007000000}">
      <text>
        <r>
          <rPr>
            <sz val="10"/>
            <color rgb="FF000000"/>
            <rFont val="Arial"/>
            <family val="2"/>
          </rPr>
          <t xml:space="preserve">Contraloría:
Se reflejará el grupo donde se ubica el proyecto al que se le formularon objetivos y metas y se le asignó contenido presupuestario.  Ejemplo:
01 Edificios
02 Vías de comunicación terrestre
03 Obras marítimas y fluviales
etc....
</t>
        </r>
      </text>
    </comment>
    <comment ref="Q12" authorId="0" shapeId="0" xr:uid="{00000000-0006-0000-0300-000008000000}">
      <text>
        <r>
          <rPr>
            <sz val="10"/>
            <color rgb="FF000000"/>
            <rFont val="Arial"/>
            <family val="2"/>
          </rPr>
          <t>EDIFICIOS:
  Salones comunales
  Centros de enseñanza
  Centros de salud
  Otros Edificios
VÍAS DE COMUNICACIÓN:
  Unidad Técnica de Gestión Vial  
  Mantenimiento rutinario red vial
  Mantenimiento periódico red vial
  Mejoramiento red vial
  Rehabilitación red vial
  Reconstrucción red vial
  Obras nuevas red vial
OBRAS MARÍTIMAS Y FLUVIALES
  Díques
  Muelles
  Marinas
  Rompeolas
  Obras de defensa y protección
  Otras obras marítimas y fluviales
OBRAS URBANÍSTICAS
  Fraccionamiento y habilitación de terrenos
  Otras obras urbanísticas
INSTALACIONES
  Acueductos
  Alcantarillado pluvial
  Alcantarillado sanitario
  Alumbrado público
  Otras instalaciones
OTROS PROYECTOS
  Dirección Técnica y Estudios  
  Centros deportivos y recreativos
  Centros culturales
  Disposición de desechos sólidos
  Cementerios
  Parques y zonas verdes
  Tajos y canteras
  Otros proyectos
OTROS FONDOS E INVERSIONES
 Otros fondos e inversione</t>
        </r>
      </text>
    </comment>
    <comment ref="R12" authorId="0" shapeId="0" xr:uid="{00000000-0006-0000-0300-000009000000}">
      <text>
        <r>
          <rPr>
            <sz val="10"/>
            <color rgb="FF000000"/>
            <rFont val="Arial"/>
            <family val="2"/>
          </rPr>
          <t>MONTO DEL PRESUPUESTO ASIGNADO A CADA META.</t>
        </r>
      </text>
    </comment>
    <comment ref="J13" authorId="0" shapeId="0" xr:uid="{00000000-0006-0000-0300-00000A000000}">
      <text>
        <r>
          <rPr>
            <sz val="10"/>
            <color rgb="FF000000"/>
            <rFont val="Arial"/>
            <family val="2"/>
          </rPr>
          <t>Contraloría: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K13" authorId="0" shapeId="0" xr:uid="{00000000-0006-0000-0300-00000B000000}">
      <text>
        <r>
          <rPr>
            <sz val="10"/>
            <color rgb="FF000000"/>
            <rFont val="Arial"/>
            <family val="2"/>
          </rPr>
          <t>Columna con fórmula que muestra el porcentaje de la unidad de medida que se programa atender en el I semestre. NO SE DEBE ALTERAR.</t>
        </r>
      </text>
    </comment>
    <comment ref="L13" authorId="0" shapeId="0" xr:uid="{00000000-0006-0000-0300-00000C000000}">
      <text>
        <r>
          <rPr>
            <sz val="10"/>
            <color rgb="FF000000"/>
            <rFont val="Arial"/>
            <family val="2"/>
          </rPr>
          <t>Contraloría: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M13" authorId="0" shapeId="0" xr:uid="{00000000-0006-0000-0300-00000D000000}">
      <text>
        <r>
          <rPr>
            <sz val="10"/>
            <color rgb="FF000000"/>
            <rFont val="Arial"/>
            <family val="2"/>
          </rPr>
          <t>Columna con fórmula que muestra el porcentaje de la unidad de medida que se programa atender en el II semestre. NO SE DEBE ALTERAR.</t>
        </r>
      </text>
    </comment>
    <comment ref="N13" authorId="0" shapeId="0" xr:uid="{00000000-0006-0000-0300-00000E000000}">
      <text>
        <r>
          <rPr>
            <sz val="10"/>
            <color rgb="FF000000"/>
            <rFont val="Arial"/>
            <family val="2"/>
          </rPr>
          <t>CORRESPONDE AL NÚMERO DE METAS FORMULADAS. ESTA COLUMNA REFLEJA SIEMPRE EL 100% DE LO PROGRAMADO.  NO SE DEBE ALTERAR PUES CONTIENE FÓRMULAS.</t>
        </r>
      </text>
    </comment>
    <comment ref="A14" authorId="0" shapeId="0" xr:uid="{00000000-0006-0000-0300-00000F000000}">
      <text>
        <r>
          <rPr>
            <sz val="10"/>
            <color rgb="FF000000"/>
            <rFont val="Arial"/>
            <family val="2"/>
          </rPr>
          <t>Area estratégica: Nombre utlizado para agrupar los programas, proyectos o acciones del Plan de Desarrollo Municipal. 
Ejemplo: Gestión integral municipal, Servicios, Infraestructura vial,  Desarrollo Urbano, etc. 
Primero deben digitarse en la hoja "Marco General"</t>
        </r>
      </text>
    </comment>
    <comment ref="E14" authorId="0" shapeId="0" xr:uid="{00000000-0006-0000-0300-000010000000}">
      <text>
        <r>
          <rPr>
            <sz val="10"/>
            <color rgb="FF000000"/>
            <rFont val="Arial"/>
            <family val="2"/>
          </rPr>
          <t>Escoga 1 Mejora (si la meta responde a un objetivo de mejora) o 2 Operativo (si la meta responde a un objetivo operativo)</t>
        </r>
      </text>
    </comment>
    <comment ref="F14" authorId="0" shapeId="0" xr:uid="{00000000-0006-0000-0300-000011000000}">
      <text>
        <r>
          <rPr>
            <sz val="10"/>
            <color rgb="FF000000"/>
            <rFont val="Arial"/>
            <family val="2"/>
          </rPr>
          <t>NUMERE LA META PARA SER IDENTIFICADA</t>
        </r>
      </text>
    </comment>
    <comment ref="H14" authorId="0" shapeId="0" xr:uid="{00000000-0006-0000-0300-000012000000}">
      <text>
        <r>
          <rPr>
            <sz val="10"/>
            <color rgb="FF000000"/>
            <rFont val="Arial"/>
            <family val="2"/>
          </rPr>
          <t xml:space="preserve">Descripción de la meta
</t>
        </r>
      </text>
    </comment>
    <comment ref="K14" authorId="0" shapeId="0" xr:uid="{00000000-0006-0000-0300-000013000000}">
      <text>
        <r>
          <rPr>
            <sz val="10"/>
            <color rgb="FF000000"/>
            <rFont val="Arial"/>
            <family val="2"/>
          </rPr>
          <t xml:space="preserve">Luís Roberto Sánchez Salazar:
</t>
        </r>
      </text>
    </comment>
    <comment ref="K91" authorId="0" shapeId="0" xr:uid="{00000000-0006-0000-0300-000014000000}">
      <text>
        <r>
          <rPr>
            <sz val="10"/>
            <color rgb="FF000000"/>
            <rFont val="Arial"/>
            <family val="2"/>
          </rPr>
          <t>PORCENTAJES DE LAS METAS DEL PROGRAMA QUE SE PROGRAMAN ALCANZAR EN EL I SEMESTRE.</t>
        </r>
      </text>
    </comment>
    <comment ref="M91" authorId="0" shapeId="0" xr:uid="{00000000-0006-0000-0300-000015000000}">
      <text>
        <r>
          <rPr>
            <sz val="10"/>
            <color rgb="FF000000"/>
            <rFont val="Arial"/>
            <family val="2"/>
          </rPr>
          <t>PORCENTAJES DE LAS METAS DEL PROGRAMA QUE SE PROGRAMAN ALCANZAR EN EL II SEMESTRE.</t>
        </r>
      </text>
    </comment>
    <comment ref="K92" authorId="0" shapeId="0" xr:uid="{00000000-0006-0000-0300-000016000000}">
      <text>
        <r>
          <rPr>
            <sz val="10"/>
            <color rgb="FF000000"/>
            <rFont val="Arial"/>
            <family val="2"/>
          </rPr>
          <t>% DE LAS METAS DE LOS OBJETIVOS DE MEJORA QUE SE PROGRAMAN REALIZAR EN EL I SEMESTRE.</t>
        </r>
      </text>
    </comment>
    <comment ref="M92" authorId="0" shapeId="0" xr:uid="{00000000-0006-0000-0300-000017000000}">
      <text>
        <r>
          <rPr>
            <sz val="10"/>
            <color rgb="FF000000"/>
            <rFont val="Arial"/>
            <family val="2"/>
          </rPr>
          <t>% DE LAS METAS DE LOS OBJETIVOS DE MEJORA QUE SE PROGRAMAN REALIZAR EN EL II SEMESTRE.</t>
        </r>
      </text>
    </comment>
    <comment ref="K93" authorId="0" shapeId="0" xr:uid="{00000000-0006-0000-0300-000018000000}">
      <text>
        <r>
          <rPr>
            <sz val="10"/>
            <color rgb="FF000000"/>
            <rFont val="Arial"/>
            <family val="2"/>
          </rPr>
          <t>% DE LAS METAS DE LOS OBJETIVOS OPERATIVOS QUE SE PROGRAMAN REALIZAR EN EL I SEMESTRE.</t>
        </r>
      </text>
    </comment>
    <comment ref="M93" authorId="0" shapeId="0" xr:uid="{00000000-0006-0000-0300-000019000000}">
      <text>
        <r>
          <rPr>
            <sz val="10"/>
            <color rgb="FF000000"/>
            <rFont val="Arial"/>
            <family val="2"/>
          </rPr>
          <t>% DE LAS METAS DE LOS OBJETIVOS OPERATIVOS QUE SE PROGRAMAN REALIZAR EN EL II SEMESTRE.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I2" authorId="0" shapeId="0" xr:uid="{74AE33FD-7CD9-41A5-A9A6-049A77822D92}">
      <text>
        <r>
          <rPr>
            <sz val="10"/>
            <color rgb="FF000000"/>
            <rFont val="Arial"/>
            <family val="2"/>
          </rPr>
          <t xml:space="preserve">SI REQUIEREN IMPRIMIR ESTA INFORMACIÓN PARA EFECTOS INTERNOS,  PUEDEN COPIAR ESTA HOJA, PASARLA A OTRO ARCHIVO DE EXCEL (copiado especial formato y copiado especial valores) Y DARLE LAS CARACTERÍSTICAS NECESARIAS DE IMPRESIÓN, OCULTANDO O BORRANDO LAS LÍNEAS QUE NO SEAN UTILIZADAS. 
NO SOLICITAR A LA CGR MODIFICACIONES PARA IMPRIMIR ESTE ARCHIVO.
</t>
        </r>
      </text>
    </comment>
    <comment ref="A12" authorId="0" shapeId="0" xr:uid="{C9CF6222-9913-4986-85B7-A7FDD455C901}">
      <text>
        <r>
          <rPr>
            <sz val="10"/>
            <color rgb="FF000000"/>
            <rFont val="Arial"/>
            <family val="2"/>
          </rPr>
          <t xml:space="preserve">PLAN DE DESARROLLO MUNICIPAL: PARA MUNICIPALIDADES Y CONCEJOS MUNICIPALES DE DISTRITO.
PLAN ESTRATÉGICO O DE MEDIANO Y LARGO PLAZO: PARA FEDERACIONES, LIGAS, UNIONES Y OTRAS ENTIDADES DE CARÁCTER MUNICIPAL.
</t>
        </r>
      </text>
    </comment>
    <comment ref="D12" authorId="0" shapeId="0" xr:uid="{FA4761A2-AB4E-4602-929E-4FCA4254E5BC}">
      <text>
        <r>
          <rPr>
            <sz val="10"/>
            <color rgb="FF000000"/>
            <rFont val="Arial"/>
            <family val="2"/>
          </rPr>
          <t xml:space="preserve">Contraloría:
Objetivo de mejora: Finalidad que el programa o subprograma establece para el ejercicio presupuestario con el propósito de mejorar sus procesos de producción, coadyuvando al cumplimiento de las áreas estratégicas establecidas en el Plan de Desarrollo Municipal, así como al logro de los objetivos y metas definidos en procura de mejorar su gestión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Objetivo operativo: Finalidad que el programa o subprograma establece para el ejercicio presupuestario, con el propósito de cumplir con el desarrollo normal de sus proceso de producción, coadyuvando al cumplimiento de actividades. Responde a las pregundas ¿qué? y ¿para qué?
</t>
        </r>
      </text>
    </comment>
    <comment ref="E12" authorId="0" shapeId="0" xr:uid="{756134F3-76D2-4C6A-9C49-096BD4B7D721}">
      <text>
        <r>
          <rPr>
            <sz val="10"/>
            <color rgb="FF000000"/>
            <rFont val="Arial"/>
            <family val="2"/>
          </rPr>
          <t xml:space="preserve">Contraloría:
Meta: Expresión concreta, cuantificable del objetivo de mejora o específico previamente definido para el ejercicio presupuestario. Responde a las preguntas ¿Cómo?, ¿Cuánto? y ¿Cuándo?.
NO SON ACTIVIDADES
</t>
        </r>
      </text>
    </comment>
    <comment ref="H12" authorId="0" shapeId="0" xr:uid="{FF8E5B28-58BD-4E49-8514-2F0F346C5202}">
      <text>
        <r>
          <rPr>
            <sz val="10"/>
            <color rgb="FF000000"/>
            <rFont val="Arial"/>
            <family val="2"/>
          </rPr>
          <t>INDICADOR: 
Variable (cuantitativa o cualitativa) o relación entre variables que permite medir el grado de cumplimiento de la meta a evaluar y del respectivo objetivo.
Ejemplo:  Meta: Recolectar 1200 toneladas de basura por año en el distrito de Lulek durante el periodo 2006. Indicador: Número de toneladas de basura recolectadas.
El resultado del indicador siempre debe ser igual a la unidad de medida de la meta.</t>
        </r>
      </text>
    </comment>
    <comment ref="N12" authorId="0" shapeId="0" xr:uid="{BB55F866-2A5A-4389-B581-7AB889FD6252}">
      <text>
        <r>
          <rPr>
            <sz val="10"/>
            <color rgb="FF000000"/>
            <rFont val="Arial"/>
            <family val="2"/>
          </rPr>
          <t>Contraloría:
Funcionario responsable del cumplimiento de la meta formulada.</t>
        </r>
      </text>
    </comment>
    <comment ref="O12" authorId="0" shapeId="0" xr:uid="{66748308-B812-4149-A4FE-9E8DFED57F3E}">
      <text>
        <r>
          <rPr>
            <sz val="10"/>
            <color rgb="FF000000"/>
            <rFont val="Arial"/>
            <family val="2"/>
          </rPr>
          <t xml:space="preserve">Contraloría:
Se reflejará el grupo donde se ubica el proyecto al que se le formularon objetivos y metas y se le asignó contenido presupuestario.  Ejemplo:
01 Edificios
02 Vías de comunicación terrestre
03 Instalaciones
etc....
</t>
        </r>
      </text>
    </comment>
    <comment ref="P12" authorId="0" shapeId="0" xr:uid="{6B5A7250-658F-405A-801C-06C7F23BF5E8}">
      <text>
        <r>
          <rPr>
            <sz val="10"/>
            <color rgb="FF000000"/>
            <rFont val="Arial"/>
            <family val="2"/>
          </rPr>
          <t>EDIFICIOS:
  Salones comunales
  Centros de enseñanza
  Centros de salud
  Otros Edificios
VÍAS DE COMUNICACIÓN:
  Mantenimiento rutinario red vial
  Mantenimiento periódico red vial
  Mejoramiento red vial
  Rehabilitación red vial
  Reconstrucción red vial
  Obras nuevas red vial
OBRAS MARÍTIMAS Y FLUVIALES
  Díques
  Muelles
  Marinas
  Rompeolas
  Obras de defensa y protección
  Otras obras marítimas y fluviales
OBRAS URBANÍSTICAS
  Fraccionamiento y habilitación de terrenos
  Otras obras urbanísticas
INSTALACIONES
  Acueductos
  Alcantarillado pluvial
  Alcantarillado sanitario
  Alumbrado público
  Otras instalaciones
OTROS PROYECTOS
  Centros deportivos y recreativos
  Centros culturales
  Disposición de desechos sólidos
  Cementerios
  Parques y zonas verdes
  Tajos y canteras
  Otros proyectos
OTROS FONDOS E INVERSIONES
 Otros fondos e inversione</t>
        </r>
      </text>
    </comment>
    <comment ref="Q12" authorId="0" shapeId="0" xr:uid="{48994271-B081-40E6-B02E-7455DD9A0145}">
      <text>
        <r>
          <rPr>
            <sz val="10"/>
            <color rgb="FF000000"/>
            <rFont val="Arial"/>
            <family val="2"/>
          </rPr>
          <t>MONTO DEL PRESUPUESTO ASIGNADO A CADA META.</t>
        </r>
      </text>
    </comment>
    <comment ref="U12" authorId="0" shapeId="0" xr:uid="{98B6542F-BD97-4127-A056-6D98271A3714}">
      <text>
        <r>
          <rPr>
            <sz val="10"/>
            <color rgb="FF000000"/>
            <rFont val="Arial"/>
            <family val="2"/>
          </rPr>
          <t xml:space="preserve"> Sumatoria de los % de las metas alcanzadas / Número total de metas programadas</t>
        </r>
      </text>
    </comment>
    <comment ref="V12" authorId="0" shapeId="0" xr:uid="{4DC99506-73D4-41D2-B2AE-ABF50F4D23C2}">
      <text>
        <r>
          <rPr>
            <sz val="10"/>
            <color rgb="FF000000"/>
            <rFont val="Arial"/>
            <family val="2"/>
          </rPr>
          <t xml:space="preserve"> Sumatoria de los % de las metas alcanzadas / Número total de metas programadas</t>
        </r>
      </text>
    </comment>
    <comment ref="AA12" authorId="0" shapeId="0" xr:uid="{B06EBFC7-F713-418F-B1D3-16C0EE463FDB}">
      <text>
        <r>
          <rPr>
            <sz val="10"/>
            <color rgb="FF000000"/>
            <rFont val="Arial"/>
            <family val="2"/>
          </rPr>
          <t xml:space="preserve"> Sumatoria de los % de las metas alcanzadas / Número total de metas programadas</t>
        </r>
      </text>
    </comment>
    <comment ref="I13" authorId="0" shapeId="0" xr:uid="{AF0393B2-B5C8-40B5-99EE-BB3BAD7ADBE7}">
      <text>
        <r>
          <rPr>
            <sz val="10"/>
            <color rgb="FF000000"/>
            <rFont val="Arial"/>
            <family val="2"/>
          </rPr>
          <t>Contraloría: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3" authorId="0" shapeId="0" xr:uid="{72714C94-951E-4CA0-B455-6AEBA92DFC77}">
      <text>
        <r>
          <rPr>
            <sz val="10"/>
            <color rgb="FF000000"/>
            <rFont val="Arial"/>
            <family val="2"/>
          </rPr>
          <t>Columna con fórmula que muestra el porcentaje de la unidad de medida que se programa atender en el I semestre. NO SE DEBE ALTERAR.</t>
        </r>
      </text>
    </comment>
    <comment ref="K13" authorId="0" shapeId="0" xr:uid="{2B1302DE-F654-4477-838B-062F1B9161E5}">
      <text>
        <r>
          <rPr>
            <sz val="10"/>
            <color rgb="FF000000"/>
            <rFont val="Arial"/>
            <family val="2"/>
          </rPr>
          <t>Contraloría: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3" authorId="0" shapeId="0" xr:uid="{6802C113-6CD7-44B3-8106-C1C32986107C}">
      <text>
        <r>
          <rPr>
            <sz val="10"/>
            <color rgb="FF000000"/>
            <rFont val="Arial"/>
            <family val="2"/>
          </rPr>
          <t>Columna con fórmula que muestra el porcentaje de la unidad de medida que se programa atender en el II semestre. NO SE DEBE ALTERAR.</t>
        </r>
      </text>
    </comment>
    <comment ref="M13" authorId="0" shapeId="0" xr:uid="{715CD957-E40F-4D64-BD53-DFB44FCAD3D3}">
      <text>
        <r>
          <rPr>
            <sz val="10"/>
            <color rgb="FF000000"/>
            <rFont val="Arial"/>
            <family val="2"/>
          </rPr>
          <t>CORRESPONDE AL NÚMERO DE METAS FORMULADAS. ESTA COLUMNA REFLEJA SIEMPRE EL 100% DE LO PROGRAMADO.  NO SE DEBE ALTERAR PUES CONTIENE FÓRMULAS.</t>
        </r>
      </text>
    </comment>
    <comment ref="W13" authorId="0" shapeId="0" xr:uid="{322F0BD5-274B-42E4-9964-BD96E7532EEE}">
      <text>
        <r>
          <rPr>
            <sz val="10"/>
            <color rgb="FF000000"/>
            <rFont val="Arial"/>
            <family val="2"/>
          </rPr>
          <t>Contraloría:
Aquí se incluye el logro real de la meta al 30 de junio.  
Ejemplo:  Si en la columa de programación del I semestre se propuso recuperar un 25% del pendiente de cobro al 31 de diciembre del 2005, y se recuperó un 10%, este último dado sería el que se refleja en esta columna.</t>
        </r>
      </text>
    </comment>
    <comment ref="X13" authorId="0" shapeId="0" xr:uid="{8F75485C-8218-4F4F-B469-F4A98D9CDED9}">
      <text>
        <r>
          <rPr>
            <sz val="10"/>
            <color rgb="FF000000"/>
            <rFont val="Arial"/>
            <family val="2"/>
          </rPr>
          <t>Porcentaje de la unidad de medida cumplida durante el I semestre.</t>
        </r>
      </text>
    </comment>
    <comment ref="Y13" authorId="0" shapeId="0" xr:uid="{59CC6C0D-FAC2-4310-A1A9-B14F5482B603}">
      <text>
        <r>
          <rPr>
            <sz val="10"/>
            <color rgb="FF000000"/>
            <rFont val="Arial"/>
            <family val="2"/>
          </rPr>
          <t>Contraloría:
Aquí se incluye el logro real de la meta al 30 de junio.  
Ejemplo:  Si en la columa de programación del II semestre se propuso recuperar un 50% del pendiente de cobro al 31 de diciembre del 2005, y se recuperó un 40%, este último dado sería el que se refleja en esta columna.</t>
        </r>
      </text>
    </comment>
    <comment ref="Z13" authorId="0" shapeId="0" xr:uid="{6DF9821F-D032-4CAB-87DA-0CB43180E327}">
      <text>
        <r>
          <rPr>
            <sz val="10"/>
            <color rgb="FF000000"/>
            <rFont val="Arial"/>
            <family val="2"/>
          </rPr>
          <t>Porcentaje de la unidad de medida cumplida durante el II semestre.</t>
        </r>
      </text>
    </comment>
    <comment ref="A14" authorId="0" shapeId="0" xr:uid="{3479A1E0-5AA9-4FF5-834B-447772F5A020}">
      <text>
        <r>
          <rPr>
            <sz val="10"/>
            <color rgb="FF000000"/>
            <rFont val="Arial"/>
            <family val="2"/>
          </rPr>
          <t>Area estratégica: Nombre utlizado para agrupar los programas, proyectos o acciones del Plan de Desarrollo Municipal. 
Ejemplo: Gestión integral municipal, Servicios, Infraestructura vial,  Desarrollo Urbano, etc. 
Primero deben digitarse en la hoja "Marco General"</t>
        </r>
      </text>
    </comment>
    <comment ref="E14" authorId="0" shapeId="0" xr:uid="{CDB90776-F4F8-4514-8926-0F7A9C4E6AD7}">
      <text>
        <r>
          <rPr>
            <sz val="10"/>
            <color rgb="FF000000"/>
            <rFont val="Arial"/>
            <family val="2"/>
          </rPr>
          <t>Escoga 1 Mejora (si la meta responde a un objetivo de mejora) o 2 Operativo (si la meta responde a un objetivo operativo)</t>
        </r>
      </text>
    </comment>
    <comment ref="F14" authorId="0" shapeId="0" xr:uid="{0BC4008D-DE2E-4E88-B346-16E322F7E18A}">
      <text>
        <r>
          <rPr>
            <sz val="10"/>
            <color rgb="FF000000"/>
            <rFont val="Arial"/>
            <family val="2"/>
          </rPr>
          <t>NUMERE LA META PARA SER IDENTIFICADA</t>
        </r>
      </text>
    </comment>
    <comment ref="G14" authorId="0" shapeId="0" xr:uid="{04946E95-7DCD-4960-9E48-0B9FDCE270A0}">
      <text>
        <r>
          <rPr>
            <sz val="10"/>
            <color rgb="FF000000"/>
            <rFont val="Arial"/>
            <family val="2"/>
          </rPr>
          <t xml:space="preserve">Descripción de la meta
</t>
        </r>
      </text>
    </comment>
    <comment ref="J20" authorId="0" shapeId="0" xr:uid="{2BD45755-DAF5-43C1-89E0-B29C2AA0F18D}">
      <text>
        <r>
          <rPr>
            <sz val="10"/>
            <color rgb="FF000000"/>
            <rFont val="Arial"/>
            <family val="2"/>
          </rPr>
          <t>PORCENTAJES DE LAS METAS DEL PROGRAMA QUE SE PROGRAMAN ALCANZAR EN EL I SEMESTRE.</t>
        </r>
      </text>
    </comment>
    <comment ref="L20" authorId="0" shapeId="0" xr:uid="{9B204A21-B677-4D5F-976F-9665DE39F0ED}">
      <text>
        <r>
          <rPr>
            <sz val="10"/>
            <color rgb="FF000000"/>
            <rFont val="Arial"/>
            <family val="2"/>
          </rPr>
          <t>PORCENTAJES DE LAS METAS DEL PROGRAMA QUE SE PROGRAMAN ALCANZAR EN EL II SEMESTRE.</t>
        </r>
      </text>
    </comment>
    <comment ref="X20" authorId="0" shapeId="0" xr:uid="{4D61017A-C2CD-48FB-84FC-11EB9EB84969}">
      <text>
        <r>
          <rPr>
            <sz val="10"/>
            <color rgb="FF000000"/>
            <rFont val="Arial"/>
            <family val="2"/>
          </rPr>
          <t>PORCENTAJES DE LAS METAS DEL PROGRAMA QUE SE ALCANZARON EN EL I SEMESTRE.</t>
        </r>
      </text>
    </comment>
    <comment ref="Z20" authorId="0" shapeId="0" xr:uid="{094EB08F-67E1-405B-B1B4-505E78018BDD}">
      <text>
        <r>
          <rPr>
            <sz val="10"/>
            <color rgb="FF000000"/>
            <rFont val="Arial"/>
            <family val="2"/>
          </rPr>
          <t>PORCENTAJES DE LAS METAS DEL PROGRAMA QUE SE ALCANZARON EN EL II SEMESTRE.</t>
        </r>
      </text>
    </comment>
    <comment ref="AA20" authorId="0" shapeId="0" xr:uid="{25EEEDA5-AEAE-4E33-8663-9831A9CA75CB}">
      <text>
        <r>
          <rPr>
            <sz val="10"/>
            <color rgb="FF000000"/>
            <rFont val="Arial"/>
            <family val="2"/>
          </rPr>
          <t xml:space="preserve">EFICACIA EN EL CUMPLIMIENTO DE LAS METAS CORRESPONDIENTES A ESTE PROGRAMA.
</t>
        </r>
      </text>
    </comment>
    <comment ref="J21" authorId="0" shapeId="0" xr:uid="{24A93440-9D58-493C-B8F6-1BFEC3F160D1}">
      <text>
        <r>
          <rPr>
            <sz val="10"/>
            <color rgb="FF000000"/>
            <rFont val="Arial"/>
            <family val="2"/>
          </rPr>
          <t>% DE LAS METAS DE LOS OBJETIVOS DE MEJORA QUE SE PROGRAMAN REALIZAR EN EL I SEMESTRE.</t>
        </r>
      </text>
    </comment>
    <comment ref="L21" authorId="0" shapeId="0" xr:uid="{8B24FAC2-3B33-4204-A82B-B3FE9B0B8433}">
      <text>
        <r>
          <rPr>
            <sz val="10"/>
            <color rgb="FF000000"/>
            <rFont val="Arial"/>
            <family val="2"/>
          </rPr>
          <t>% DE LAS METAS DE LOS OBJETIVOS DE MEJORA QUE SE PROGRAMAN REALIZAR EN EL II SEMESTRE.</t>
        </r>
      </text>
    </comment>
    <comment ref="X21" authorId="0" shapeId="0" xr:uid="{E339B6DC-B2C3-425F-BBFC-A0CD911A2CBA}">
      <text>
        <r>
          <rPr>
            <sz val="10"/>
            <color rgb="FF000000"/>
            <rFont val="Arial"/>
            <family val="2"/>
          </rPr>
          <t>% DE LAS METAS DE LOS OBJETIVOS DE MEJORA QUE SE EJECUTARON EN EL I SEMESTRE.</t>
        </r>
      </text>
    </comment>
    <comment ref="Z21" authorId="0" shapeId="0" xr:uid="{658DE9A3-698E-4A84-AD95-1839EE86CDE0}">
      <text>
        <r>
          <rPr>
            <sz val="10"/>
            <color rgb="FF000000"/>
            <rFont val="Arial"/>
            <family val="2"/>
          </rPr>
          <t>% DE LAS METAS DE LOS OBJETIVOS DE MEJORA QUE SE EJECUTARON  EN EL II SEMESTRE.</t>
        </r>
      </text>
    </comment>
    <comment ref="AA21" authorId="0" shapeId="0" xr:uid="{62521894-6552-4FCF-BBA7-5579F5712349}">
      <text>
        <r>
          <rPr>
            <sz val="10"/>
            <color rgb="FF000000"/>
            <rFont val="Arial"/>
            <family val="2"/>
          </rPr>
          <t xml:space="preserve">EFICACIA EN EL CUMPLIMIENTO DE LAS METAS DE LOS OBJETIVOS DE MEJORA CORRESPONDIENTES A ESTE PROGRAMA.
</t>
        </r>
      </text>
    </comment>
    <comment ref="J22" authorId="0" shapeId="0" xr:uid="{664D940C-F9DE-42D2-9582-8414A4F63E6A}">
      <text>
        <r>
          <rPr>
            <sz val="10"/>
            <color rgb="FF000000"/>
            <rFont val="Arial"/>
            <family val="2"/>
          </rPr>
          <t>% DE LAS METAS DE LOS OBJETIVOS OPERATIVOS QUE SE PROGRAMAN REALIZAR EN EL I SEMESTRE.</t>
        </r>
      </text>
    </comment>
    <comment ref="L22" authorId="0" shapeId="0" xr:uid="{DF45D10A-73B8-4D4E-965E-9DEBCF21057D}">
      <text>
        <r>
          <rPr>
            <sz val="10"/>
            <color rgb="FF000000"/>
            <rFont val="Arial"/>
            <family val="2"/>
          </rPr>
          <t>% DE LAS METAS DE LOS OBJETIVOS OPERATIVOS QUE SE PROGRAMAN REALIZAR EN EL II SEMESTRE.</t>
        </r>
      </text>
    </comment>
    <comment ref="X22" authorId="0" shapeId="0" xr:uid="{858ADC05-3ED2-482F-B57F-234EFA645029}">
      <text>
        <r>
          <rPr>
            <sz val="10"/>
            <color rgb="FF000000"/>
            <rFont val="Arial"/>
            <family val="2"/>
          </rPr>
          <t>% DE LAS METAS DE LOS OBJETIVOS OPERATIVOS QUE SE EJECUTARON  EN EL I SEMESTRE.</t>
        </r>
      </text>
    </comment>
    <comment ref="Z22" authorId="0" shapeId="0" xr:uid="{A3A16780-77FC-4318-835C-62E93757DF18}">
      <text>
        <r>
          <rPr>
            <sz val="10"/>
            <color rgb="FF000000"/>
            <rFont val="Arial"/>
            <family val="2"/>
          </rPr>
          <t>% DE LAS METAS DE LOS OBJETIVOS OPERATIVOS QUE SE EJECUTARON EN EL II SEMESTRE.</t>
        </r>
      </text>
    </comment>
    <comment ref="AA22" authorId="0" shapeId="0" xr:uid="{38648E6C-D9B5-43C9-98DC-AAF7C40F3DBD}">
      <text>
        <r>
          <rPr>
            <sz val="10"/>
            <color rgb="FF000000"/>
            <rFont val="Arial"/>
            <family val="2"/>
          </rPr>
          <t xml:space="preserve">EFICACIA EN EL CUMPLIMIENTO DE LAS METAS DE LOS OBJETIVOS OPERATIVOS CORRESPONDIENTES A ESTE PROGRAMA.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81582BFF-B2B4-4B5F-835C-01E6D227F36D}">
      <text>
        <r>
          <rPr>
            <sz val="10"/>
            <color rgb="FF000000"/>
            <rFont val="Arial"/>
            <family val="2"/>
          </rPr>
          <t xml:space="preserve">PLAN DE DESARROLLO MUNICIPAL: PARA MUNICIPALIDADES Y CONCEJOS MUNICIPALES DE DISTRITO.
PLAN ESTRATÉGICO O DE MEDIANO Y LARGO PLAZO: PARA FEDERACIONES, LIGAS, UNIONES Y OTRAS ENTIDADES DE CARÁCTER MUNICIPAL.
</t>
        </r>
      </text>
    </comment>
    <comment ref="D4" authorId="0" shapeId="0" xr:uid="{88B6D970-1A3D-4043-8609-97F6F67A71A2}">
      <text>
        <r>
          <rPr>
            <sz val="10"/>
            <color rgb="FF000000"/>
            <rFont val="Arial"/>
            <family val="2"/>
          </rPr>
          <t xml:space="preserve">Contraloría:
Meta: Expresión concreta, cuantificable del objetivo de mejora o específico previamente definido para el ejercicio presupuestario. Responde a las preguntas ¿Cómo?, ¿Cuánto? y ¿Cuándo?.
NO SON ACTIVIDADES
</t>
        </r>
      </text>
    </comment>
    <comment ref="A8" authorId="0" shapeId="0" xr:uid="{32CCB545-9039-4725-B736-8DB53EC108DA}">
      <text>
        <r>
          <rPr>
            <sz val="10"/>
            <color rgb="FF000000"/>
            <rFont val="Arial"/>
            <family val="2"/>
          </rPr>
          <t>Area estratégica: Nombre utlizado para agrupar los programas, proyectos o acciones del Plan de Desarrollo Municipal. 
Ejemplo: Gestión integral municipal, Servicios, Infraestructura vial,  Desarrollo Urbano, etc. 
Primero deben digitarse en la hoja "Marco General"</t>
        </r>
      </text>
    </comment>
    <comment ref="C8" authorId="0" shapeId="0" xr:uid="{910D7AFC-19CD-4B8B-9E8D-516F9C07AA6A}">
      <text>
        <r>
          <rPr>
            <sz val="10"/>
            <color rgb="FF000000"/>
            <rFont val="Arial"/>
            <family val="2"/>
          </rPr>
          <t xml:space="preserve">Contraloría:
Objetivo de mejora: Finalidad que el programa o subprograma establece para el ejercicio presupuestario con el propósito de mejorar sus procesos de producción, coadyuvando al cumplimiento de las áreas estratégicas establecidas en el Plan de Desarrollo Municipal, así como al logro de los objetivos y metas definidos en procura de mejorar su gestión institucional.  Responde a las preguntas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Objetivo operativo: Finalidad que el programa o subprograma establece para el ejercicio presupuestario, con el propósito de cumplir con el desarrollo normal de sus proceso de producción, coadyuvando al cumplimiento de actividades. Responde a las preguntas ¿qué? y ¿para qué?
</t>
        </r>
      </text>
    </comment>
    <comment ref="D8" authorId="0" shapeId="0" xr:uid="{6018F731-8EFE-4178-8A54-83CA9332880C}">
      <text>
        <r>
          <rPr>
            <sz val="10"/>
            <color rgb="FF000000"/>
            <rFont val="Arial"/>
            <family val="2"/>
          </rPr>
          <t>Escoga 1 Mejora (si la meta responde a un objetivo de mejora) o 2 Operativo (si la meta responde a un objetivo operativo)</t>
        </r>
      </text>
    </comment>
    <comment ref="F8" authorId="0" shapeId="0" xr:uid="{21ECC14E-7A49-444C-9954-7632C19F5A3E}">
      <text>
        <r>
          <rPr>
            <sz val="10"/>
            <color rgb="FF000000"/>
            <rFont val="Arial"/>
            <family val="2"/>
          </rPr>
          <t xml:space="preserve">Descripción de la meta
</t>
        </r>
      </text>
    </comment>
    <comment ref="G8" authorId="0" shapeId="0" xr:uid="{5F28D1D2-FC02-4FA5-9BAE-FFCE196F684C}">
      <text>
        <r>
          <rPr>
            <sz val="10"/>
            <color rgb="FF000000"/>
            <rFont val="Arial"/>
            <family val="2"/>
          </rPr>
          <t>INDICADOR: 
Variable (cuantitativa o cualitativa) o relación entre variables que permite medir el grado de cumplimiento de la meta a evaluar y del respectivo objetivo.
Ejemplo:  Meta: Recolectar 1200 toneladas de basura por año en el distrito de Lulek durante el periodo 2006. Indicador: Número de toneladas de basura recolectadas.
El resultado del indicador siempre debe ser igual a la unidad de medida de la meta.</t>
        </r>
      </text>
    </comment>
    <comment ref="H8" authorId="0" shapeId="0" xr:uid="{6D0F2515-C384-44D6-BE6F-EC3CF4043677}">
      <text>
        <r>
          <rPr>
            <sz val="10"/>
            <color rgb="FF000000"/>
            <rFont val="Arial"/>
            <family val="2"/>
          </rPr>
          <t>Contraloría: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I8" authorId="0" shapeId="0" xr:uid="{436C135D-1852-422D-ABC6-55A7AC3CB1E5}">
      <text>
        <r>
          <rPr>
            <sz val="10"/>
            <color rgb="FF000000"/>
            <rFont val="Arial"/>
            <family val="2"/>
          </rPr>
          <t>Columna con fórmula que muestra el porcentaje de la unidad de medida que se programa atender en el I semestre. NO SE DEBE ALTERAR.</t>
        </r>
      </text>
    </comment>
    <comment ref="J8" authorId="0" shapeId="0" xr:uid="{8A3A7E14-3AB3-4834-88ED-3B403B42B821}">
      <text>
        <r>
          <rPr>
            <sz val="10"/>
            <color rgb="FF000000"/>
            <rFont val="Arial"/>
            <family val="2"/>
          </rPr>
          <t>Contraloría: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K8" authorId="0" shapeId="0" xr:uid="{059C545B-8F8E-41D9-9F7D-A4C1222B947F}">
      <text>
        <r>
          <rPr>
            <sz val="10"/>
            <color rgb="FF000000"/>
            <rFont val="Arial"/>
            <family val="2"/>
          </rPr>
          <t>Columna con fórmula que muestra el porcentaje de la unidad de medida que se programa atender en el II semestre. NO SE DEBE ALTERAR.</t>
        </r>
      </text>
    </comment>
    <comment ref="L8" authorId="0" shapeId="0" xr:uid="{2478AE13-B7F9-4B12-8027-09E7C9CF66B6}">
      <text>
        <r>
          <rPr>
            <sz val="10"/>
            <color rgb="FF000000"/>
            <rFont val="Arial"/>
            <family val="2"/>
          </rPr>
          <t>CORRESPONDE AL NÚMERO DE METAS FORMULADAS. ESTA COLUMNA REFLEJA SIEMPRE EL 100% DE LO PROGRAMADO.  NO SE DEBE ALTERAR PUES CONTIENE FÓRMULAS.</t>
        </r>
      </text>
    </comment>
    <comment ref="M8" authorId="0" shapeId="0" xr:uid="{2809DFA9-AF5D-481C-B8CB-93BC2024AABE}">
      <text>
        <r>
          <rPr>
            <sz val="10"/>
            <color rgb="FF000000"/>
            <rFont val="Arial"/>
            <family val="2"/>
          </rPr>
          <t>Contraloría:
Funcionario responsable del cumplimiento de la meta formulada.</t>
        </r>
      </text>
    </comment>
    <comment ref="N8" authorId="0" shapeId="0" xr:uid="{E7616E2E-FD81-4B7C-B674-80CCD6EB5CDC}">
      <text>
        <r>
          <rPr>
            <sz val="10"/>
            <color rgb="FF000000"/>
            <rFont val="Arial"/>
            <family val="2"/>
          </rPr>
          <t xml:space="preserve">01 Administración General; 
02 Auditoría Interna;
03 Administración de Inversiones Propias; 
04 Registro de deuda, fondos y aportes.
</t>
        </r>
      </text>
    </comment>
  </commentList>
</comments>
</file>

<file path=xl/sharedStrings.xml><?xml version="1.0" encoding="utf-8"?>
<sst xmlns="http://schemas.openxmlformats.org/spreadsheetml/2006/main" count="2377" uniqueCount="506">
  <si>
    <t>MATRIZ DE DESEMPEÑO PROGRAMÁTICO</t>
  </si>
  <si>
    <t>PLANIFICACIÓN ESTRATÉGICA</t>
  </si>
  <si>
    <t>PLANIFICACIÓN OPERATIVA ANUAL</t>
  </si>
  <si>
    <t>PLAN DE DESARROLLO MUNICIPAL</t>
  </si>
  <si>
    <t>OBJETIVOS DE MEJORA Y/O OPERATIVOS</t>
  </si>
  <si>
    <t>META</t>
  </si>
  <si>
    <t>INDICADOR</t>
  </si>
  <si>
    <t>PROGRAMACIÓN DE LA META</t>
  </si>
  <si>
    <t>FUNCIONARIO RESPONSABLE</t>
  </si>
  <si>
    <t>ACTIVIDAD</t>
  </si>
  <si>
    <t>ASIGNACIÓN PRESUPUESTARIA POR META</t>
  </si>
  <si>
    <t>I semestre</t>
  </si>
  <si>
    <t>%</t>
  </si>
  <si>
    <t>II semestre</t>
  </si>
  <si>
    <t>% de la meta a alcanzar</t>
  </si>
  <si>
    <t>I SEMESTRE</t>
  </si>
  <si>
    <t>II SEMESTRE</t>
  </si>
  <si>
    <t>AREA ESTRATÉGICA</t>
  </si>
  <si>
    <t>Código</t>
  </si>
  <si>
    <t>No.</t>
  </si>
  <si>
    <t>Descripción</t>
  </si>
  <si>
    <t>Capacidades municipales.</t>
  </si>
  <si>
    <t xml:space="preserve">Atender de las necesidades del personal, los servicios, materiales y suministros y bienes duradedos en forma eficiente y eficaz para la administraciòn </t>
  </si>
  <si>
    <t>Operativo</t>
  </si>
  <si>
    <t xml:space="preserve">Atención de las necesidades administrativas y de apoyo de las diferentes áreas de trabajo de la Administración.  </t>
  </si>
  <si>
    <t>Porcentaje de recursos ejecutado</t>
  </si>
  <si>
    <t>Karla Lara Arias, coordinadora administrativa</t>
  </si>
  <si>
    <t>Administración General</t>
  </si>
  <si>
    <t>Atender de las necesidades del personal, los servicios, materiales y suministros y bienes duradedos en forma eficiente y eficaz de la Auditoría</t>
  </si>
  <si>
    <t>Atención de las labores administrativas y de apoyo en la auditoria Interno</t>
  </si>
  <si>
    <t>Omar Villalobos, auditor</t>
  </si>
  <si>
    <t>Auditoría Interna</t>
  </si>
  <si>
    <t>Innovación en servicios municipales.</t>
  </si>
  <si>
    <t xml:space="preserve">Realizar transferencias de Ley asignadas a las diferentes instituciones  </t>
  </si>
  <si>
    <t xml:space="preserve">Transferir recursos de Ley asignadas a las diferentes instituciones  </t>
  </si>
  <si>
    <t xml:space="preserve">Cantidad de recursos transferidos </t>
  </si>
  <si>
    <t>Juan Vargas Bolaños, contador Municipal</t>
  </si>
  <si>
    <t>Registro de deuda, fondos y aportes</t>
  </si>
  <si>
    <t>Renovación de licencia  de correo electrónico y licencias de office 365</t>
  </si>
  <si>
    <t>Licencias adquiridas</t>
  </si>
  <si>
    <t>Jean Carlo Vargas Leon, Encargado de Desarrollo y programación tecnológica</t>
  </si>
  <si>
    <t>Renovación de Servicio de DNS</t>
  </si>
  <si>
    <t>Servicio contratado</t>
  </si>
  <si>
    <t>Contratación de soporte base de datos Oracle</t>
  </si>
  <si>
    <t>Renovación de licencia  antivirus</t>
  </si>
  <si>
    <t>Eladio Mena Calderón, soporte y aplicaciones T.I.</t>
  </si>
  <si>
    <t>Contratación de respaldos en la nube</t>
  </si>
  <si>
    <t>Compra de 4 discos externos para respaldo fisico de información en otra ubicación geográfica</t>
  </si>
  <si>
    <t>Equipos adquiridos y respaldados</t>
  </si>
  <si>
    <t>Adquisición de scanner para asesoría jurídica</t>
  </si>
  <si>
    <t>Equipo adquirido</t>
  </si>
  <si>
    <t>Contratación de mantenimiento preventivo del generador eléctrico.</t>
  </si>
  <si>
    <t>Contratar servicio de mantenimiento de sistema DECSIS</t>
  </si>
  <si>
    <t>Mejora</t>
  </si>
  <si>
    <t>Adquirir licencia por suscripción de Suit Adobe Creative</t>
  </si>
  <si>
    <t xml:space="preserve">Equipos adquiridos </t>
  </si>
  <si>
    <t>Brindar acceso a internet via Wi Fi a los ciudadanos para uso del Parque José Martí y alrededores</t>
  </si>
  <si>
    <t>Renovación de plataforma web para aprovisionamiento de dispositivos Access Point</t>
  </si>
  <si>
    <t>Servicios renovados</t>
  </si>
  <si>
    <t>Realizar diagnóstico, mantenimiento de equipos de centros de impresión</t>
  </si>
  <si>
    <t>Servicios contratados</t>
  </si>
  <si>
    <t>Mantenimiento de sistema de cámaras  de vigilancia</t>
  </si>
  <si>
    <t>Cantidad de problemas resueltos</t>
  </si>
  <si>
    <t>Renovación de servicio de colocación de aplicativo movil en tiendas play store y apple store</t>
  </si>
  <si>
    <t>Empaste de libros de actas Municipales</t>
  </si>
  <si>
    <t>Kattia Salas Castro, secretaria de Concejo</t>
  </si>
  <si>
    <t xml:space="preserve">Asignación de recursos juridicos al departamento de cobro </t>
  </si>
  <si>
    <t>Cantidad de recursos ejecutados</t>
  </si>
  <si>
    <t>Marcia Guzmán, gestión de cobro</t>
  </si>
  <si>
    <t>Cantidad de capacitaciones desarrolladas</t>
  </si>
  <si>
    <t>Jennifer Chaves Cubillo, encargada de Recursos Humanos</t>
  </si>
  <si>
    <t>Cantidad de liquidaciones canceladas</t>
  </si>
  <si>
    <t>Aporte para la contratación de un estudio de cargas laborales de todas las unidades de la Municipalidad</t>
  </si>
  <si>
    <t>Estudio contratado y realizado</t>
  </si>
  <si>
    <t>Aporte para la contrataciòn de SICOP</t>
  </si>
  <si>
    <t>SUBTOTALES</t>
  </si>
  <si>
    <t>TOTAL POR PROGRAMA</t>
  </si>
  <si>
    <t>Metas de Objetivos de Mejora</t>
  </si>
  <si>
    <t>Metas de Objetivos Operativos</t>
  </si>
  <si>
    <t>Metas formuladas para el programa</t>
  </si>
  <si>
    <r>
      <t xml:space="preserve">PROGRAMA I: </t>
    </r>
    <r>
      <rPr>
        <sz val="9"/>
        <rFont val="Arial"/>
        <family val="2"/>
      </rPr>
      <t>DIRECCIÓN Y ADMINISTRACIÓN GENERAL</t>
    </r>
  </si>
  <si>
    <r>
      <t xml:space="preserve">MISIÓN:  </t>
    </r>
    <r>
      <rPr>
        <sz val="9"/>
        <rFont val="Arial"/>
        <family val="2"/>
      </rPr>
      <t>Desarrollar las políticas y acciones administrativas de apoyo a la gestión municipal, asi como la vigilancia, dirección y administración de los recursos de la manera más eficiente a efecto de que los programas de servicios e inversión puedan cumplir con sus cometidos.</t>
    </r>
  </si>
  <si>
    <r>
      <t xml:space="preserve">Producción relevante:  </t>
    </r>
    <r>
      <rPr>
        <sz val="9"/>
        <rFont val="Arial"/>
        <family val="2"/>
      </rPr>
      <t>Acciones Administrativas</t>
    </r>
  </si>
  <si>
    <t>PLANIFICACIÓN OPERATIVA</t>
  </si>
  <si>
    <t>SERVICIOS</t>
  </si>
  <si>
    <t>I Semestre</t>
  </si>
  <si>
    <t>II Semestre</t>
  </si>
  <si>
    <t>División de servicios</t>
  </si>
  <si>
    <t xml:space="preserve"> 09 - 31</t>
  </si>
  <si>
    <t xml:space="preserve">Atender de las necesidades del personal, los servicios, materiales y suministros y bienes duradedos en forma eficiente y eficaz para el servicio de Aseo de Vias y Sitios Públicos </t>
  </si>
  <si>
    <t xml:space="preserve">Atención de las necesidades administrativas y de apoyo del servicio de Aseo de Vias y Sitios Públicos </t>
  </si>
  <si>
    <t>Adrian Laurent Solano, Encargado servicios Públicos</t>
  </si>
  <si>
    <t>01 Aseo de vías y sitios públicos.</t>
  </si>
  <si>
    <t>Otros</t>
  </si>
  <si>
    <t xml:space="preserve">Atender de las necesidades del personal, los servicios, materiales y suministros y bienes duradedos en forma eficiente y eficaz para el servicio de Cementerio </t>
  </si>
  <si>
    <t>Atención de las necesidades administrativas y de apoyo del servicio de Cementerio</t>
  </si>
  <si>
    <t>04 Cementerios</t>
  </si>
  <si>
    <t xml:space="preserve">Atender de las necesidades del personal, los servicios, materiales y suministros y bienes duradedos en forma eficiente y eficaz para el servicio de Parques o Obras de Ornato </t>
  </si>
  <si>
    <t xml:space="preserve">Atención de las necesidades administrativas y de apoyo del servicio de Parques o Obras de Ornato </t>
  </si>
  <si>
    <t>05 Parques y obras de ornato</t>
  </si>
  <si>
    <t>Atender de las necesidades del personal, los servicios, materiales y suministros y bienes duradedos en forma eficiente y eficaz para el servicio de Acueducto</t>
  </si>
  <si>
    <t>Atención de las necesidades administrativas y de apoyo del servicio de Acueducto</t>
  </si>
  <si>
    <t>06 Acueductos</t>
  </si>
  <si>
    <t>Atender de las necesidades del personal, los servicios, materiales y suministros y bienes duradedos en forma eficiente y eficaz para el servicio de Mercado</t>
  </si>
  <si>
    <t>Atención de las necesidades administrativas y de apoyo del servicio de Mercado</t>
  </si>
  <si>
    <t>07 Mercados, plazas y ferias</t>
  </si>
  <si>
    <t>Atender de las necesidades del personal, los servicios, materiales y suministros y bienes duradedos en forma eficiente y eficaz para el servicio de Basura</t>
  </si>
  <si>
    <t>Atención de las necesidades administrativas y de apoyo del servicio de Basura</t>
  </si>
  <si>
    <t>02 Recolección de basura</t>
  </si>
  <si>
    <t xml:space="preserve">Compra de materia prima para la desinfección de agua </t>
  </si>
  <si>
    <t>Atender de las necesidades del personal, los servicios, materiales y suministros y bienes duradedos en forma eficiente y eficaz para el servicio de Aseo de Vias y Sitios Públicos</t>
  </si>
  <si>
    <t>Contratar empresa para realizar servicio de aseo de vías en el casco central</t>
  </si>
  <si>
    <t>Porcentaje de zonas cubiertas por el proveedor</t>
  </si>
  <si>
    <t>Contar con recursos económicos para el pago de alquiler de los tanques de almacenamiento para atención de emergencias en el servicio</t>
  </si>
  <si>
    <t>Servicios cancelados</t>
  </si>
  <si>
    <t>Contar con recursos económicos para contratar servicio de camiones cisterna para atención de emergencias en el servicio</t>
  </si>
  <si>
    <t>Compra de máquina, equipo y mobiliario diverso (válvulas, hidrómetros) para el buen funcionamiento del servicio</t>
  </si>
  <si>
    <t>Contar con recursos económicos para el pago del contrato de pruebas de laboratorio del agua, para el cumplimiento de ley y reglamento de calidad del servicio</t>
  </si>
  <si>
    <t>Contar con contenido presupuestario para  el pago de la empresa que brinda el servicio de poda y mantenimiento de los Parques y jardines en el casco central.</t>
  </si>
  <si>
    <t>Porcentale de zonas cubiertas por el proveedor</t>
  </si>
  <si>
    <t>Posicionar al cantón como el mejor destino de inversión regional aprovechando su ubicación estratégica, las facilidades logísticas y propiciando las mejores condiciones locales que permitan el desarrollo de inversión sostenible, la generación de empleo y una mejor calidad de vida.</t>
  </si>
  <si>
    <t>Contratar empresa para realizar limpieza de lotes baldios, eliminaciòn de botaderos clandestinos, asò como tala de àrboles en derecho de vìa y propiedades Municipales.</t>
  </si>
  <si>
    <t>Número de denuncias debidamente atendidas</t>
  </si>
  <si>
    <t>Keilor García Alvarado, Unidad de Gestión Ambiental</t>
  </si>
  <si>
    <t>25 Protección del medio ambiente</t>
  </si>
  <si>
    <t>Optimizar los servicios municipales mediante la innovación y control de calidad de los procesos que permitan su autosuficiencia, efectividad y accesibilidad en beneficio de los usuarios</t>
  </si>
  <si>
    <t>Contratar empresa para el servicio de recolección, transporte, disposición y tratamiento de los residuos ordinarios del cantón de Orotina</t>
  </si>
  <si>
    <t>Cantidad de toneladas métricas recolectadas y tratadas</t>
  </si>
  <si>
    <t xml:space="preserve">Adqusiciòn de peletizadora para la implementaciòn del plan piloto  para el manejo de residuos orgànicos  en el cantòn </t>
  </si>
  <si>
    <t>Porcentaje de los lodos</t>
  </si>
  <si>
    <t>Implementación del servicio de recolección, transporte y gestión de los residuos valorizables " reciclaje"  y especiales en el cantón de Orotina.</t>
  </si>
  <si>
    <t xml:space="preserve">Atender las necesidades en remuneraciones  del personal de mantenimiento de eficios </t>
  </si>
  <si>
    <t>Atención de las necesidades del personal de mantenimiento de edificio</t>
  </si>
  <si>
    <t>Jennifer Chavez Cubillo, encargada de Recursos Humanos</t>
  </si>
  <si>
    <t>27 Dirección de servicios y mantenimiento</t>
  </si>
  <si>
    <t>Obras públicas e infraestructura municipal.</t>
  </si>
  <si>
    <t xml:space="preserve">Atender emergencias cantonales que se generen en el cantón </t>
  </si>
  <si>
    <t>Atención de emergencias cantonales que se presenten en el cantón</t>
  </si>
  <si>
    <t>Javier Umaña Durán, encargado de infraestructura vial</t>
  </si>
  <si>
    <t>28 Atención de emergencias cantonales</t>
  </si>
  <si>
    <t>Gestión del desarrollo local</t>
  </si>
  <si>
    <t>Apoyar la formación de los  jóvenes y emprendeduristas del cantón de Orotina</t>
  </si>
  <si>
    <t>Apoyar estudiantes de escasos recursos del cantón que desen estudian carreas ténicas</t>
  </si>
  <si>
    <t>Numero de personas beneficiadas con beca Municipal</t>
  </si>
  <si>
    <t>Belky Ortega Ledezma, Asistencia social</t>
  </si>
  <si>
    <t>10 Servicios Sociales y complementarios.</t>
  </si>
  <si>
    <t>Atender las necesidades en remuneraciones  del personal de Desarrollo y Control Urbano</t>
  </si>
  <si>
    <t>Atención de las necesidades del personal del Departamento de Desarrollo Urbano de la Municipalidad</t>
  </si>
  <si>
    <t>26 Desarrollo Urbano</t>
  </si>
  <si>
    <t>Desarrollar actividades relacionadas con  la  educativa, la cultura ,  la recreación y el deporte</t>
  </si>
  <si>
    <t>Contar con recursos económicos para realizar actividades educativas, culturales, recreativas, deportivas y de promoción laboral organizadas por área de Desarrollo Socieconómico de la Municipalidad de Orotina.</t>
  </si>
  <si>
    <t>Cantidad de actividades realizadas</t>
  </si>
  <si>
    <t>Benjamín Rodríguez Vega, alcalde Municipal</t>
  </si>
  <si>
    <t>09 Educativos, culturales y deportivos</t>
  </si>
  <si>
    <t xml:space="preserve">Atender los programas sociales de impacto que se desarrollan en el cantón </t>
  </si>
  <si>
    <t>Atender las necesidades del programa para la red de cuido Adulto Mayot (CONAPAM) en el cantón de Orotina</t>
  </si>
  <si>
    <t>Cantidad de beneficiarios atendidos</t>
  </si>
  <si>
    <t xml:space="preserve">Belky Ortega Ledezma, Asistencia Social </t>
  </si>
  <si>
    <t>Desarrollar la infraestructura vial y espacios públicos del cantón de manera planificada, accesible y en armonía con el ambiente mediante la actualización y ejecución de los planes establecidos y la gestión interinstitucional.</t>
  </si>
  <si>
    <t>Traslado de centro de monitoreo al edificio de Fuerza Pública</t>
  </si>
  <si>
    <t>23 Seguridad y vigilancia en la comunidad</t>
  </si>
  <si>
    <t>Atender las necesides en infraestructura pública y espacios comunales con la  participación ciudadana.</t>
  </si>
  <si>
    <t>mejora</t>
  </si>
  <si>
    <t>Compra de materales para el mantenimiento de calles y caminos que se encuentren en mal estado.</t>
  </si>
  <si>
    <t>Obra planificada vrs obra ejecutada</t>
  </si>
  <si>
    <t>Javier Umaña Durán, encargado del departamento de  Infraestrura</t>
  </si>
  <si>
    <t>03 Mantenimiento de caminos y calles</t>
  </si>
  <si>
    <r>
      <t xml:space="preserve">PROGRAMA II: </t>
    </r>
    <r>
      <rPr>
        <sz val="9"/>
        <rFont val="Arial"/>
        <family val="2"/>
      </rPr>
      <t>SERVICIOS COMUNITARIOS</t>
    </r>
  </si>
  <si>
    <r>
      <t xml:space="preserve">MISIÓN:  </t>
    </r>
    <r>
      <rPr>
        <sz val="9"/>
        <rFont val="Arial"/>
        <family val="2"/>
      </rPr>
      <t>Brindar servicios a la comunidad con el fin de satisfacer sus necesidades.</t>
    </r>
  </si>
  <si>
    <r>
      <t xml:space="preserve">Producción final: </t>
    </r>
    <r>
      <rPr>
        <sz val="9"/>
        <rFont val="Arial"/>
        <family val="2"/>
      </rPr>
      <t>Servicios comunitarios</t>
    </r>
  </si>
  <si>
    <t>GRUPOS</t>
  </si>
  <si>
    <t>SUBGRUPOS</t>
  </si>
  <si>
    <t>06 Otros proyectos</t>
  </si>
  <si>
    <t xml:space="preserve">Acueductos </t>
  </si>
  <si>
    <t>Atender de las necesidades del personal, los servicios, materiales y suministros y bienes duradedos en forma eficiente y eficaz para el servicio de Parques y Obras de Ornato</t>
  </si>
  <si>
    <t>Cantidad de parques intervenidos entre cantidad de parques del distrito primero</t>
  </si>
  <si>
    <t>Parques y zonas verdes</t>
  </si>
  <si>
    <t>Atender de las necesidades del personal, los servicios, materiales y suministros y bienes duradedos en forma eficiente y eficaz para el servicio de Cementerio</t>
  </si>
  <si>
    <t>Cementerios</t>
  </si>
  <si>
    <t>Disposición de desechos sólidos</t>
  </si>
  <si>
    <t>Toneladas métricas recolectadas</t>
  </si>
  <si>
    <t xml:space="preserve">Atención de las necesidades del personal, los servicios, materiales y suministros y bienes duradedos en forma eficiente y eficaz para de la Uniidad de infraestructura vial </t>
  </si>
  <si>
    <t>Gastos viales relacionados con Recursos Humanos (Planillas, Cargas Sociales, seguros del trabajador, uniforme, articulos de seguridad, etc.)</t>
  </si>
  <si>
    <t>Porcentaje de ejecución del presupuesto</t>
  </si>
  <si>
    <t>02 Vías de comunicación terrestre</t>
  </si>
  <si>
    <t>Unidad Técnica de Gestión Vial</t>
  </si>
  <si>
    <t>Atención de los gastos viales relacionados con los servicios básicos para el manejo de la oficina.</t>
  </si>
  <si>
    <t>Karla Lara Árias, Coordinadora Administrativa</t>
  </si>
  <si>
    <t>Atención de los gastos viales relacionados con mantenimiento de equipos y articulos de oficina.</t>
  </si>
  <si>
    <t>Atención de los gastos viales relacionados con gastos administratavos para el manejo de proyectos viales por contratación.</t>
  </si>
  <si>
    <t>Juan Paulo González Calderón, Director de Planificación y Desarrollo Territorial</t>
  </si>
  <si>
    <t xml:space="preserve"> Desarrollo de infraestructura vial con gestión del riesgo y sostenibilidad que permita una conectividad y accesibilidad vehicular y peatonal acorde a la planificación vial vigente.</t>
  </si>
  <si>
    <t>Mantenimiento rutinario y atención de Emergencias de caminos del cantón de Orotina</t>
  </si>
  <si>
    <t>Atención de las necesidades en combustibles y mantenimiento de maqinaria y equipo para trabajos de la cuadrilla vial</t>
  </si>
  <si>
    <t>Demarcación vial calles urbanas del cantón</t>
  </si>
  <si>
    <t xml:space="preserve">Desarrollar proyectos de Mejoras Viales por Convenio con organizaciones comunales </t>
  </si>
  <si>
    <t>Cantidad de convenios realizados</t>
  </si>
  <si>
    <t xml:space="preserve">Yanory Madriz Arroyo, promotora  de desarrollo social </t>
  </si>
  <si>
    <t>Construcción y mantenimiento de puentes proyecto Puente sobre quebrada Mollejones (Intercambio de la Rita)</t>
  </si>
  <si>
    <t>Reordenamiento Vial Centro de Orotina</t>
  </si>
  <si>
    <t>Mantenimiento de la Vía de asfalto bueno a asfalto bueno en comunidades de Tres Marías y Las Palmas 2-09-017 (520 m)</t>
  </si>
  <si>
    <t>Proyecto de recuperación de vía Calle Dantas</t>
  </si>
  <si>
    <t>Mantenimiento Proyecto BID Cuatro Esquinas Este</t>
  </si>
  <si>
    <t>3 Vías de comunicación terrestre</t>
  </si>
  <si>
    <t>Microempresas de Mantenimiento Vial</t>
  </si>
  <si>
    <t>4 Vías de comunicación terrestre</t>
  </si>
  <si>
    <t>Mantenimiento de la vía de asfalto regular en el sector de Cebadilla 2-09-048 (250m)</t>
  </si>
  <si>
    <t>6 Vías de comunicación terrestre</t>
  </si>
  <si>
    <t>Mejoramiento de la vía en tratamiento superficial bueno a Asfalto bueno en calle CCSS 2-09-017 (65m)</t>
  </si>
  <si>
    <t>7 Vías de comunicación terrestre</t>
  </si>
  <si>
    <t>Desarrollo de programas del Centro de Cuido de niños en vulnerabilidad (CECUDI)</t>
  </si>
  <si>
    <t>Obras de defensa y protección</t>
  </si>
  <si>
    <t>7 Otros proyectos</t>
  </si>
  <si>
    <t xml:space="preserve">Atender las necesidades del Plan anual de trabajo del Comité de la  Persona Joven </t>
  </si>
  <si>
    <t>Luis Miguel Valverde Ramírez, Comité Persona Joven</t>
  </si>
  <si>
    <t>8 Otros proyectos</t>
  </si>
  <si>
    <t>Atender de las necesidades del personal, de la dirección técnica de la Municipalidad de Orotina</t>
  </si>
  <si>
    <t>Atención de las necesidades del personal de la dirección Técnica de la Municipalidad de Orotina</t>
  </si>
  <si>
    <t>Dirección Técnica y Estudios</t>
  </si>
  <si>
    <t>Atracción de inversiones.</t>
  </si>
  <si>
    <t>Atender las necesidades para el buen funcionamiento del Proyecto CEFOCA de la Municipalidad de Orotina.</t>
  </si>
  <si>
    <t>Centros de enseñanza</t>
  </si>
  <si>
    <t>Atender las necesidades de capacitaciòn a desollarse en el  Proyecto CEFOCA de la Municipalidad de Orotina.</t>
  </si>
  <si>
    <t>Benjamìn Rodrìguez Vega, alcalde Municipal</t>
  </si>
  <si>
    <t>Administrar los recursos  materiales, y de servicios  para el buen funcionamiento de inmuebles municipales</t>
  </si>
  <si>
    <t xml:space="preserve">Atender las necesidades para el buen funcionamiento del Proyecto Mercadito Municipal </t>
  </si>
  <si>
    <t>Otras instalaciones</t>
  </si>
  <si>
    <t>Atender las necesidades para el buen funcionamiento del Proyecto Campus Deportivo, recreativo NARIME</t>
  </si>
  <si>
    <t>Recursos financieros.</t>
  </si>
  <si>
    <t>Atender obligaciones financieras vigentes</t>
  </si>
  <si>
    <t>Cancelar las obligación financiera vigente con Institución Bancaria (intereses y amortización)</t>
  </si>
  <si>
    <t xml:space="preserve">Amortización e intereses cancelados </t>
  </si>
  <si>
    <t>07 Otros fondos e inversiones</t>
  </si>
  <si>
    <t>Otros fondos e inversiones</t>
  </si>
  <si>
    <t>Compra e instalación de malla perimetral en plaza deportes de Cuatro Esquinas</t>
  </si>
  <si>
    <t xml:space="preserve">Nabid Gutierrez Venegas, Control Territorial </t>
  </si>
  <si>
    <t>Otros proyectos</t>
  </si>
  <si>
    <t xml:space="preserve">Iluminación del sector oeste del estadio Municipal de Orotina en la vía pública.
</t>
  </si>
  <si>
    <t>Reforzamiento de sistema de video-vigilancia (¢2,000,000) y cerramiento de cancha multiuso de Villa Los Reyes 30 metros aproximadamente (500,000)</t>
  </si>
  <si>
    <t>Construcciòn de acera entre lìnea ferrea y carretera principal de Hacienda Vieja, con una longitud de 90 metros lineales (por obra total),</t>
  </si>
  <si>
    <t>Mejoras de infraestructura de acceso a salón comunal de Mastate incluye la construcción de aceras y aleros de salón.</t>
  </si>
  <si>
    <t>Construcción de muro lateral al costado oeste de la Escuela Ramona Sosa con un área aproximada de 18 metros.</t>
  </si>
  <si>
    <t>Compra de tres micrófonos para el  Templo Católico de Mastate.</t>
  </si>
  <si>
    <t>Jonathan Jiménez Abarca, encargado de comunicaciones</t>
  </si>
  <si>
    <t>Colacación de malla perimetral en la Escuela de la Uvita.</t>
  </si>
  <si>
    <t>Cambio de cubierta de techo  en el templo católico de Ceiba.</t>
  </si>
  <si>
    <t>Sustitución de marcos de hierro, y redes  de la plaza deportes de Ceiba</t>
  </si>
  <si>
    <t>Compra y colocación de abanicos para templo católico de la Uvita.</t>
  </si>
  <si>
    <t>Cerramiento con malla en el salón comunal de Coyolar y mejoras de infraestructura de salón comunal incluye terminar bodega y pintura de techo.</t>
  </si>
  <si>
    <t>Cambio de piso del salón multiuso de Limonal en un área de 15 x 30 metros.</t>
  </si>
  <si>
    <t>Cerramiento con verjas o malla de área del CENCINAI de Coyolar.</t>
  </si>
  <si>
    <t>Compra e instalación de implementos  para parque de juegos infantiles en Urbanización Campo Claro.</t>
  </si>
  <si>
    <t>Adquisición e instalación de playground y máquinas biosaludables en área comunal de Santa Rita</t>
  </si>
  <si>
    <t>Adquisición e instalación de playground y máquinas biosaludables en plaza de deportes La Ceiba</t>
  </si>
  <si>
    <t>Adquisición e instalación de playground y máquinas biosaludables en área comunal de Hacienda Vieja</t>
  </si>
  <si>
    <t>Mejoras en instalaciones internas del CEN CINAI de Mastate</t>
  </si>
  <si>
    <t>Restauración de camerinos de la plaza de deportes de Mastate</t>
  </si>
  <si>
    <t>Continuación de muro de retención de la plaza de deportes de Mastate</t>
  </si>
  <si>
    <t>Cambio cubierta comedor de la escuela de Parcelas del IDA</t>
  </si>
  <si>
    <t>Construcción de gradería en la cancha de La Trinidad</t>
  </si>
  <si>
    <t>Restauración de la bodega del ferrocarril Orotina</t>
  </si>
  <si>
    <t>Construcción de acera Invu sector super El Menor-Económico</t>
  </si>
  <si>
    <t>Compra de letras para la proyección turisca de cantón de Orotina</t>
  </si>
  <si>
    <t>Construcción de parada de buses frente Residencial Los Frutales</t>
  </si>
  <si>
    <t>Construcción de parada de buses sector La Vaquita, Santa Rita</t>
  </si>
  <si>
    <t>Construcción de bodega Escuela Vieja Santa Rita</t>
  </si>
  <si>
    <t>Reconstrucción de la superficie de ruedo y mejoramiento del sistema de drenaje  en los caminos cantonales del CECUDI Coyolar  al intercambio de Pozón</t>
  </si>
  <si>
    <t>Mantenimiento rutinario red vial</t>
  </si>
  <si>
    <t>Rehabilitación  del camino  2-09-001- entre Cuatro Esquinas y el Centro de Orotina.</t>
  </si>
  <si>
    <r>
      <t xml:space="preserve">PROGRAMA III: </t>
    </r>
    <r>
      <rPr>
        <sz val="9"/>
        <rFont val="Arial"/>
        <family val="2"/>
      </rPr>
      <t>INVERSIONES</t>
    </r>
  </si>
  <si>
    <r>
      <t xml:space="preserve">MISIÓN:  </t>
    </r>
    <r>
      <rPr>
        <sz val="9"/>
        <rFont val="Arial"/>
        <family val="2"/>
      </rPr>
      <t>Desarrollar proyectos de inversión a favor de la comunidad con el fin de satisfacer sus necesidades.</t>
    </r>
  </si>
  <si>
    <r>
      <t>Producción final:</t>
    </r>
    <r>
      <rPr>
        <sz val="9"/>
        <rFont val="Arial"/>
        <family val="2"/>
      </rPr>
      <t xml:space="preserve"> Proyectos de inversión</t>
    </r>
  </si>
  <si>
    <t>Adquirir un sistema de control de tramites municipales para el manejo de los procesos y la gestion documental (Licencias)</t>
  </si>
  <si>
    <t>Un sistema adquirido e implementado</t>
  </si>
  <si>
    <t>Contratación de una empresa para el mejoramiento de las nacientes en el Cerro Turrubares (cerramiento de las quiebragradientes, chorrea de las aceras perimetrales y mejoras en el encascotado de nacientes)</t>
  </si>
  <si>
    <t>Atender de las necesidades del personal, los servicios, materiales y suministros y bienes duradedos en forma eficiente y eficaz para el servicio de Recolecciòn de residuos</t>
  </si>
  <si>
    <t>PLAN OPERATIVO ANUAL</t>
  </si>
  <si>
    <t>PROGRAMA</t>
  </si>
  <si>
    <t>PROYECTO</t>
  </si>
  <si>
    <t>Contratar soporte externo a Central Telefónica</t>
  </si>
  <si>
    <t>Jeffrey Miranda Mena, encargado de proveeduría</t>
  </si>
  <si>
    <t>Cantidad de productos adquiridos</t>
  </si>
  <si>
    <t>Fortalecimiento de los servicios municipales garantizando la cobertura y satisfacción de las necesidades de la ciudadanía, con una gestión transparente, inclusiva, de mejora continua y sostenible.</t>
  </si>
  <si>
    <t xml:space="preserve">Equipos trasladados e instalados </t>
  </si>
  <si>
    <t>Compra de un vehiculo de trabajo  para labores de acueducto municipal</t>
  </si>
  <si>
    <t xml:space="preserve">Cantidad de equipos adquiridos </t>
  </si>
  <si>
    <t>Adquirir un sistema de càmaras para el resguardo y vigilancia de los tanques de almacenamiento del servicio de acueducto Municipal</t>
  </si>
  <si>
    <t>Cantidad de equipos adquiridos e instalados</t>
  </si>
  <si>
    <t xml:space="preserve">Contratar empresa para brindar mantenimiento en infraestructura de los parques del distrito primero </t>
  </si>
  <si>
    <t>Aporte para la compra de un vehiculo de trabajo para labores de parque, obras y ornato, aseo de vías y cementerio.</t>
  </si>
  <si>
    <t>Aporte para la compra de un vehiculo de trabajo para labores de parque, obras y ornato, aseo de vías y cementerio</t>
  </si>
  <si>
    <t>Adquiri un Sistema de camaras de Vigilancia para Cementerio Municipal.</t>
  </si>
  <si>
    <t>Contrataciónde empresa  para brindar el servicios de operación y mantenimiento de la planta de tratamiento de aguas residuales del proyecto ambiental pacífico central Orotina (PTAR-PAPCO).</t>
  </si>
  <si>
    <t>Contratar empresa para brindar los servicios de recolecciòn y reciclaje en todo el cantón.</t>
  </si>
  <si>
    <t xml:space="preserve">Atender de las necesidades del personal, los servicios, materiales y suministros y bienes duradedos en forma eficiente y eficaz para el servicio de Mercado Municipal </t>
  </si>
  <si>
    <t>Contrataciòn de empresa para promociolnar el Mercado Municipal</t>
  </si>
  <si>
    <t xml:space="preserve">MARCO GENERAL </t>
  </si>
  <si>
    <t>(Aspectos estratégicos generales)</t>
  </si>
  <si>
    <t>1. Nombre de la institución.</t>
  </si>
  <si>
    <t>MUNICIPALIDAD DE OROTINA</t>
  </si>
  <si>
    <t>2. Año del POA.</t>
  </si>
  <si>
    <t>3. Marco filosófico institucional.</t>
  </si>
  <si>
    <t xml:space="preserve">    3.1 Misión:</t>
  </si>
  <si>
    <t>Somos el Gobierno Local que promueve el desarrollo integral de sus habitantes y el territorio mediante la gestión de gobierno abierto</t>
  </si>
  <si>
    <t xml:space="preserve">    3.2 Visión:</t>
  </si>
  <si>
    <t>Ser un gobierno local modelo en la gestión de proyectos y prestación de servicios</t>
  </si>
  <si>
    <t xml:space="preserve">    3.3 Políticas institucionales:</t>
  </si>
  <si>
    <t xml:space="preserve">Se generará una estrategia de empleo inclusiva que dinamice la capacidad productiva y atracción de inversión con potencial económico en los diferentes sectores. </t>
  </si>
  <si>
    <t>Se desarrollarán acciones y programas en Seguridad Ciudadana, prevención de consumo de sustancias psicoactivas y disminución de la violencia contra las personas y sus bienes para la sana convivencia.</t>
  </si>
  <si>
    <t>Se fortalecerá las acciones destinadas a la sensibilización de la participación comunal y promoción de la identidad cultural e historia del cantón.</t>
  </si>
  <si>
    <t>Se garantizará infraestructura vial, infraestructura comunal y servicios de calidad para satisfacer las necesidades del cantón.</t>
  </si>
  <si>
    <t>El cantón contará con un ordenamiento territorial con enfoque de Desarrollo Sostenible.</t>
  </si>
  <si>
    <t>Se asegurará los espacios de coordinación entre la Municipalidad, organizaciones comunales e instituciones.</t>
  </si>
  <si>
    <t>Se implementarán acciones para el desarrollo sostenible en el cantón.</t>
  </si>
  <si>
    <t>Se asumirá y promoverá el enfoque de equidad de género en todos los proyectos que se desarrollen a nivel cantonal.</t>
  </si>
  <si>
    <t>4. Plan de Desarrollo Municipal.</t>
  </si>
  <si>
    <t>Nombre del Área estratégica</t>
  </si>
  <si>
    <t>Objetivo (s)  Estratégico (s) del Área</t>
  </si>
  <si>
    <t>Desarrollar un proceso de crecimiento socioeconómico mediante la innovación tecnológica, dinámicas de gobierno abierto, formación laboral y aprovechamiento del potencial estratégico del cantón con la participación de los diferentes grupos productivos e institucionales.</t>
  </si>
  <si>
    <t>Optimizar los servicios municipales mediante la innovación y control de calidad de los procesos que permitan su autosuficiencia, efectividad y accesibilidad en beneficio de los usuarios.</t>
  </si>
  <si>
    <t>Promover una gestión municipal proactiva a través del desarrollo de capacidades, habilidades y destrezas de las personas colaboradoras, que permita potenciar el crecimiento competitivo procurando el uso efectivo de los recursos tecnológicos, materiales y financieros disponibles.</t>
  </si>
  <si>
    <t>Optimizar los recursos financieros para una administración equilibrada de los ingresos y egresos de la Municipalidad que permitan el desarrollo de la gestión municipal en procura del bien público.</t>
  </si>
  <si>
    <t>5. Observaciones.</t>
  </si>
  <si>
    <t>La aprobación del Plan de Desarrollo Humano Cantonal (PDHC) y el Plan Estratégico Municipal (PEM se dio por parte del Concejo Municipal de Orotina, en el Acta de Sesión ordinaria No. 26 del 18 de Agosto del año 2020, según lo establecen los artículo 13 inciso a) y l) del Código Municipal.</t>
  </si>
  <si>
    <t>Elaborado por:</t>
  </si>
  <si>
    <t>Jeffrey Valerio Castro</t>
  </si>
  <si>
    <t>Fecha:</t>
  </si>
  <si>
    <r>
      <t>N</t>
    </r>
    <r>
      <rPr>
        <b/>
        <sz val="9"/>
        <color theme="1"/>
        <rFont val="Calibri"/>
        <family val="2"/>
      </rPr>
      <t>°</t>
    </r>
    <r>
      <rPr>
        <b/>
        <sz val="9"/>
        <color theme="1"/>
        <rFont val="Arial"/>
        <family val="2"/>
      </rPr>
      <t xml:space="preserve"> meta</t>
    </r>
  </si>
  <si>
    <t>P1-01</t>
  </si>
  <si>
    <t>P1-02</t>
  </si>
  <si>
    <t>P1-03</t>
  </si>
  <si>
    <t>P1-04</t>
  </si>
  <si>
    <t>P1-05</t>
  </si>
  <si>
    <t>P1-06</t>
  </si>
  <si>
    <t>P1-07</t>
  </si>
  <si>
    <t>P1-08</t>
  </si>
  <si>
    <t>P1-09</t>
  </si>
  <si>
    <t>P1-11</t>
  </si>
  <si>
    <t>P1-12</t>
  </si>
  <si>
    <t>P1-13</t>
  </si>
  <si>
    <t>P1-15</t>
  </si>
  <si>
    <t>P1-16</t>
  </si>
  <si>
    <t>P1-17</t>
  </si>
  <si>
    <t>P1-18</t>
  </si>
  <si>
    <t>P1-19</t>
  </si>
  <si>
    <t>N° Meta</t>
  </si>
  <si>
    <t>P1-21</t>
  </si>
  <si>
    <t>P1-22</t>
  </si>
  <si>
    <t>P2-02</t>
  </si>
  <si>
    <t>P2-01</t>
  </si>
  <si>
    <t>P2-03</t>
  </si>
  <si>
    <t>P2-04</t>
  </si>
  <si>
    <t>P2-05</t>
  </si>
  <si>
    <t>P2-07</t>
  </si>
  <si>
    <t>P2-08</t>
  </si>
  <si>
    <t>P2-10</t>
  </si>
  <si>
    <t>P2-11</t>
  </si>
  <si>
    <t>P2-13</t>
  </si>
  <si>
    <t>P2-09</t>
  </si>
  <si>
    <t>P2-14</t>
  </si>
  <si>
    <t>P2-17</t>
  </si>
  <si>
    <t>P2-18</t>
  </si>
  <si>
    <t>P2-19</t>
  </si>
  <si>
    <t>P2-21</t>
  </si>
  <si>
    <t>P2-22</t>
  </si>
  <si>
    <t>P2-23</t>
  </si>
  <si>
    <t>P2-24</t>
  </si>
  <si>
    <t>P3-02</t>
  </si>
  <si>
    <t>P3-03</t>
  </si>
  <si>
    <t>P3-06</t>
  </si>
  <si>
    <t>P3-14</t>
  </si>
  <si>
    <t>P3-09</t>
  </si>
  <si>
    <t>P3-10</t>
  </si>
  <si>
    <t>P3-11</t>
  </si>
  <si>
    <t>P3-12</t>
  </si>
  <si>
    <t>P3-13</t>
  </si>
  <si>
    <t>P3-15</t>
  </si>
  <si>
    <t>P3-16</t>
  </si>
  <si>
    <t>P3-17</t>
  </si>
  <si>
    <t>P3-19</t>
  </si>
  <si>
    <t>P3-20</t>
  </si>
  <si>
    <t>P3-36</t>
  </si>
  <si>
    <t>P3-37</t>
  </si>
  <si>
    <t>P3-38</t>
  </si>
  <si>
    <t>P3-39</t>
  </si>
  <si>
    <t>P3-41</t>
  </si>
  <si>
    <t>P3-42</t>
  </si>
  <si>
    <t>P3-46</t>
  </si>
  <si>
    <t xml:space="preserve">Desarrollar plan de capacitación institucional </t>
  </si>
  <si>
    <t>Cancelar prestaciones legales a funcionarios que se jubilan en el periodo.</t>
  </si>
  <si>
    <t>P1-10</t>
  </si>
  <si>
    <t>P1-14</t>
  </si>
  <si>
    <t>P1-20</t>
  </si>
  <si>
    <t>P1-23</t>
  </si>
  <si>
    <t>P1-24</t>
  </si>
  <si>
    <t>P1-25</t>
  </si>
  <si>
    <t>P2-06</t>
  </si>
  <si>
    <t>P2-12</t>
  </si>
  <si>
    <t>P2-15</t>
  </si>
  <si>
    <t>P2-16</t>
  </si>
  <si>
    <t>P3-01</t>
  </si>
  <si>
    <t>P3-04</t>
  </si>
  <si>
    <t>P3-07</t>
  </si>
  <si>
    <t>P3-05</t>
  </si>
  <si>
    <t>P3-08</t>
  </si>
  <si>
    <t>P3-18</t>
  </si>
  <si>
    <t>P3-21</t>
  </si>
  <si>
    <t>P3-26</t>
  </si>
  <si>
    <t>P3-27</t>
  </si>
  <si>
    <t>P3-29</t>
  </si>
  <si>
    <t>P3-30</t>
  </si>
  <si>
    <t>P3-31</t>
  </si>
  <si>
    <t>P3-32</t>
  </si>
  <si>
    <t>P3-33</t>
  </si>
  <si>
    <t>P3-34</t>
  </si>
  <si>
    <t>P3-35</t>
  </si>
  <si>
    <t>P3-40</t>
  </si>
  <si>
    <t>P3-43</t>
  </si>
  <si>
    <t>P3-44</t>
  </si>
  <si>
    <t>P3-45</t>
  </si>
  <si>
    <t>P3-47</t>
  </si>
  <si>
    <t>P3-48</t>
  </si>
  <si>
    <t>P3-49</t>
  </si>
  <si>
    <t>P3-50</t>
  </si>
  <si>
    <t>P3-51</t>
  </si>
  <si>
    <t>P3-52</t>
  </si>
  <si>
    <t>P3-53</t>
  </si>
  <si>
    <t>P3-54</t>
  </si>
  <si>
    <t>P3-55</t>
  </si>
  <si>
    <t>P3-56</t>
  </si>
  <si>
    <t>P3-57</t>
  </si>
  <si>
    <t>P3-58</t>
  </si>
  <si>
    <t>P3-59</t>
  </si>
  <si>
    <t>P3-60</t>
  </si>
  <si>
    <t>P3-61</t>
  </si>
  <si>
    <t>P3-62</t>
  </si>
  <si>
    <t>P3-63</t>
  </si>
  <si>
    <t>P3-64</t>
  </si>
  <si>
    <t>P3-65</t>
  </si>
  <si>
    <t>P3-66</t>
  </si>
  <si>
    <t>P3-67</t>
  </si>
  <si>
    <t>P3-68</t>
  </si>
  <si>
    <t>P3-69</t>
  </si>
  <si>
    <t>P3-70</t>
  </si>
  <si>
    <t>P3-71</t>
  </si>
  <si>
    <t>P3-72</t>
  </si>
  <si>
    <t>P3-73</t>
  </si>
  <si>
    <t>P3-74</t>
  </si>
  <si>
    <t>N°</t>
  </si>
  <si>
    <t xml:space="preserve">TOTAL </t>
  </si>
  <si>
    <t>TOTAL</t>
  </si>
  <si>
    <r>
      <t>N</t>
    </r>
    <r>
      <rPr>
        <b/>
        <sz val="8"/>
        <color theme="1"/>
        <rFont val="Calibri"/>
        <family val="2"/>
      </rPr>
      <t>°</t>
    </r>
    <r>
      <rPr>
        <b/>
        <sz val="8"/>
        <color theme="1"/>
        <rFont val="Arial"/>
        <family val="2"/>
      </rPr>
      <t xml:space="preserve"> meta</t>
    </r>
  </si>
  <si>
    <t>Observaciones</t>
  </si>
  <si>
    <r>
      <t>PROGRAMA IV:</t>
    </r>
    <r>
      <rPr>
        <sz val="14"/>
        <rFont val="Arial"/>
        <family val="2"/>
      </rPr>
      <t xml:space="preserve"> PARTIDAS ESPECÍFICAS</t>
    </r>
  </si>
  <si>
    <r>
      <t xml:space="preserve">MISIÓN:  </t>
    </r>
    <r>
      <rPr>
        <sz val="12"/>
        <rFont val="Arial"/>
        <family val="2"/>
      </rPr>
      <t>Desarrollar proyectos de inversión a través de los recursos provenientes de las partidas específicas, en favor de la comunidad con el fin de satisfacer sus necesidades  .</t>
    </r>
  </si>
  <si>
    <r>
      <t xml:space="preserve">Producción final: </t>
    </r>
    <r>
      <rPr>
        <sz val="12"/>
        <rFont val="Arial"/>
        <family val="2"/>
      </rPr>
      <t>Proyectos de inversión</t>
    </r>
  </si>
  <si>
    <t>EVALUACIÓN</t>
  </si>
  <si>
    <t>SUBGRUPO</t>
  </si>
  <si>
    <t>GASTO REAL POR META</t>
  </si>
  <si>
    <t>Resultado del indicador de eficiencia en la ejecución de los recursos por meta</t>
  </si>
  <si>
    <t>Resultado anual del indicador de eficiencia en la ejecución de los recursos por meta</t>
  </si>
  <si>
    <t>EJECUCIÓN DE LA META</t>
  </si>
  <si>
    <t>Resultado del indicador de eficacia en el cumplimiento de la metas programadas</t>
  </si>
  <si>
    <t>Compra de mobiliario, sonido y proyecciòn para ser utilizado en el CENCINAI´del distrito de Orotina Centro</t>
  </si>
  <si>
    <t>Cantidad de mobiliario y equipo adquirido</t>
  </si>
  <si>
    <t>Karla Lara Arias, Coordinadora administrativa</t>
  </si>
  <si>
    <t>Construcciòn de sala de espera para padres de familia en Escuela Ramona Sossa Moreno en la comunidad de Mastate, destrito Orotina</t>
  </si>
  <si>
    <t>Obra planificada / obra ejecutada</t>
  </si>
  <si>
    <t xml:space="preserve">Navid Gutierrez, Desarrollo Territorial </t>
  </si>
  <si>
    <t>Construcciòn de camerinos por obra total  en la plaza de deportes de la comunidad de la Uvita, distrito Ceiba</t>
  </si>
  <si>
    <t xml:space="preserve"> </t>
  </si>
  <si>
    <t>01 Edificios</t>
  </si>
  <si>
    <t>03 Obras marítimas y fluviales</t>
  </si>
  <si>
    <t>04 Obras urbanísticas</t>
  </si>
  <si>
    <t>05 Instalaciones</t>
  </si>
  <si>
    <t>Alcantarillado pluvial</t>
  </si>
  <si>
    <t>Alcantarillado sanitario</t>
  </si>
  <si>
    <t>Alumbrado público</t>
  </si>
  <si>
    <t>Centros culturales</t>
  </si>
  <si>
    <t>Centros de salud</t>
  </si>
  <si>
    <t>Centros deportivos y de recreación</t>
  </si>
  <si>
    <t>Diques</t>
  </si>
  <si>
    <t>Fraccionamiento y habilitación de terrenos</t>
  </si>
  <si>
    <t>Mantenimiento periódico red vial</t>
  </si>
  <si>
    <t>Marinas</t>
  </si>
  <si>
    <t>Mejoramiento red vial</t>
  </si>
  <si>
    <t>Muelles</t>
  </si>
  <si>
    <t>Obras nuevas red vial</t>
  </si>
  <si>
    <t>Otras obras marítimas y fluviales</t>
  </si>
  <si>
    <t>Otras obras urbanísticas</t>
  </si>
  <si>
    <t>Otros Edificios</t>
  </si>
  <si>
    <t>Reconstrucción red vial</t>
  </si>
  <si>
    <t>Rehabilitación red vial</t>
  </si>
  <si>
    <t>Rompeolas</t>
  </si>
  <si>
    <t>Salones Comunales</t>
  </si>
  <si>
    <t>Tajos y canteras</t>
  </si>
  <si>
    <t>P1</t>
  </si>
  <si>
    <t>P2</t>
  </si>
  <si>
    <t>P3</t>
  </si>
  <si>
    <t>P4</t>
  </si>
  <si>
    <t>Total Presupuesto Ord. + Presupuesto 0</t>
  </si>
  <si>
    <t>P4-01</t>
  </si>
  <si>
    <t>P4-02</t>
  </si>
  <si>
    <t>P4-03</t>
  </si>
  <si>
    <t>Encargado de Planificación, Presupuesto y Control Interno</t>
  </si>
  <si>
    <t>Matriz programática PAO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</si>
</sst>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00_-;\-* #,##0.00_-;_-* &quot;-&quot;??_-;_-@"/>
    <numFmt numFmtId="166" formatCode="_-* #,##0.00\ _€_-;\-* #,##0.00\ _€_-;_-* &quot;-&quot;??\ _€_-;_-@_-"/>
    <numFmt numFmtId="167" formatCode="0.0%"/>
  </numFmts>
  <fonts count="38" x14ac:knownFonts="1">
    <font>
      <sz val="11"/>
      <color theme="1"/>
      <name val="Calibri"/>
      <family val="2"/>
      <scheme val="minor"/>
    </font>
    <font>
      <sz val="10"/>
      <color rgb="FF000000"/>
      <name val="Arial"/>
      <family val="2"/>
    </font>
    <font>
      <b/>
      <sz val="9"/>
      <color theme="1"/>
      <name val="Arial"/>
      <family val="2"/>
    </font>
    <font>
      <sz val="9"/>
      <color theme="1"/>
      <name val="Arial"/>
      <family val="2"/>
    </font>
    <font>
      <sz val="9"/>
      <color theme="1"/>
      <name val="Calibri"/>
      <family val="2"/>
      <scheme val="minor"/>
    </font>
    <font>
      <sz val="9"/>
      <name val="Arial"/>
      <family val="2"/>
    </font>
    <font>
      <sz val="9"/>
      <color rgb="FF000000"/>
      <name val="Arial"/>
      <family val="2"/>
    </font>
    <font>
      <sz val="10"/>
      <color theme="1"/>
      <name val="Arial"/>
      <family val="2"/>
    </font>
    <font>
      <b/>
      <sz val="11"/>
      <color theme="1"/>
      <name val="Arial"/>
      <family val="2"/>
    </font>
    <font>
      <b/>
      <sz val="10"/>
      <color theme="1"/>
      <name val="Arial"/>
      <family val="2"/>
    </font>
    <font>
      <sz val="10"/>
      <name val="Arial"/>
      <family val="2"/>
    </font>
    <font>
      <b/>
      <sz val="10"/>
      <color rgb="FF0000FF"/>
      <name val="Arial"/>
      <family val="2"/>
    </font>
    <font>
      <b/>
      <sz val="9"/>
      <color theme="1"/>
      <name val="Calibri"/>
      <family val="2"/>
      <scheme val="minor"/>
    </font>
    <font>
      <sz val="9"/>
      <color rgb="FFFF0000"/>
      <name val="Arial"/>
      <family val="2"/>
    </font>
    <font>
      <b/>
      <sz val="9"/>
      <color theme="1"/>
      <name val="Calibri"/>
      <family val="2"/>
    </font>
    <font>
      <sz val="8"/>
      <name val="Calibri"/>
      <family val="2"/>
      <scheme val="minor"/>
    </font>
    <font>
      <b/>
      <sz val="9"/>
      <color rgb="FFFF0000"/>
      <name val="Calibri"/>
      <family val="2"/>
      <scheme val="minor"/>
    </font>
    <font>
      <sz val="9"/>
      <color rgb="FF0070C0"/>
      <name val="Arial"/>
      <family val="2"/>
    </font>
    <font>
      <b/>
      <sz val="9"/>
      <name val="Arial"/>
      <family val="2"/>
    </font>
    <font>
      <b/>
      <sz val="8"/>
      <color theme="1"/>
      <name val="Arial"/>
      <family val="2"/>
    </font>
    <font>
      <sz val="8"/>
      <name val="Arial"/>
      <family val="2"/>
    </font>
    <font>
      <sz val="8"/>
      <color theme="1"/>
      <name val="Calibri"/>
      <family val="2"/>
      <scheme val="minor"/>
    </font>
    <font>
      <b/>
      <sz val="8"/>
      <color theme="1"/>
      <name val="Calibri"/>
      <family val="2"/>
    </font>
    <font>
      <sz val="8"/>
      <color theme="1"/>
      <name val="Arial"/>
      <family val="2"/>
    </font>
    <font>
      <sz val="8"/>
      <color rgb="FFFF0000"/>
      <name val="Arial"/>
      <family val="2"/>
    </font>
    <font>
      <sz val="11"/>
      <color theme="1"/>
      <name val="Calibri"/>
      <family val="2"/>
      <scheme val="minor"/>
    </font>
    <font>
      <b/>
      <sz val="11"/>
      <color theme="1"/>
      <name val="Calibri"/>
      <family val="2"/>
      <scheme val="minor"/>
    </font>
    <font>
      <sz val="11"/>
      <color rgb="FF0070C0"/>
      <name val="Calibri"/>
      <family val="2"/>
      <scheme val="minor"/>
    </font>
    <font>
      <b/>
      <sz val="14"/>
      <color theme="1"/>
      <name val="Arial"/>
      <family val="2"/>
    </font>
    <font>
      <sz val="14"/>
      <name val="Arial"/>
      <family val="2"/>
    </font>
    <font>
      <b/>
      <sz val="12"/>
      <color theme="1"/>
      <name val="Arial"/>
      <family val="2"/>
    </font>
    <font>
      <sz val="12"/>
      <name val="Arial"/>
      <family val="2"/>
    </font>
    <font>
      <sz val="11"/>
      <color theme="1"/>
      <name val="Arial"/>
      <family val="2"/>
    </font>
    <font>
      <b/>
      <sz val="16"/>
      <color theme="1"/>
      <name val="Arial"/>
      <family val="2"/>
    </font>
    <font>
      <b/>
      <sz val="8"/>
      <color theme="1"/>
      <name val="Calibri"/>
      <family val="2"/>
      <scheme val="minor"/>
    </font>
    <font>
      <b/>
      <u val="singleAccounting"/>
      <sz val="11"/>
      <color theme="1"/>
      <name val="Calibri"/>
      <family val="2"/>
      <scheme val="minor"/>
    </font>
    <font>
      <b/>
      <u/>
      <sz val="12"/>
      <color theme="1"/>
      <name val="Calibri"/>
      <family val="2"/>
      <scheme val="minor"/>
    </font>
    <font>
      <b/>
      <sz val="36"/>
      <color theme="4" tint="-0.499984740745262"/>
      <name val="Calibri"/>
      <family val="2"/>
      <scheme val="minor"/>
    </font>
  </fonts>
  <fills count="19">
    <fill>
      <patternFill patternType="none"/>
    </fill>
    <fill>
      <patternFill patternType="gray125"/>
    </fill>
    <fill>
      <patternFill patternType="solid">
        <fgColor rgb="FFF2F2F2"/>
        <bgColor rgb="FFF2F2F2"/>
      </patternFill>
    </fill>
    <fill>
      <patternFill patternType="solid">
        <fgColor rgb="FFFFFF99"/>
        <bgColor rgb="FFFFFF99"/>
      </patternFill>
    </fill>
    <fill>
      <patternFill patternType="solid">
        <fgColor rgb="FFB2A1C7"/>
        <bgColor rgb="FFB2A1C7"/>
      </patternFill>
    </fill>
    <fill>
      <patternFill patternType="solid">
        <fgColor rgb="FF99CCFF"/>
        <bgColor rgb="FF99CCFF"/>
      </patternFill>
    </fill>
    <fill>
      <patternFill patternType="solid">
        <fgColor theme="0"/>
        <bgColor indexed="64"/>
      </patternFill>
    </fill>
    <fill>
      <patternFill patternType="solid">
        <fgColor rgb="FFFFCC99"/>
        <bgColor rgb="FFFFCC99"/>
      </patternFill>
    </fill>
    <fill>
      <patternFill patternType="solid">
        <fgColor rgb="FFCCFFCC"/>
        <bgColor rgb="FFCCFFCC"/>
      </patternFill>
    </fill>
    <fill>
      <patternFill patternType="solid">
        <fgColor theme="0"/>
        <bgColor rgb="FFB2A1C7"/>
      </patternFill>
    </fill>
    <fill>
      <patternFill patternType="solid">
        <fgColor theme="0"/>
        <bgColor rgb="FF99CCFF"/>
      </patternFill>
    </fill>
    <fill>
      <patternFill patternType="solid">
        <fgColor rgb="FFFFFF00"/>
        <bgColor indexed="64"/>
      </patternFill>
    </fill>
    <fill>
      <patternFill patternType="solid">
        <fgColor theme="7" tint="0.59999389629810485"/>
        <bgColor indexed="64"/>
      </patternFill>
    </fill>
    <fill>
      <patternFill patternType="solid">
        <fgColor theme="0"/>
        <bgColor theme="0"/>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39997558519241921"/>
        <bgColor rgb="FF99CCFF"/>
      </patternFill>
    </fill>
    <fill>
      <patternFill patternType="solid">
        <fgColor theme="7" tint="0.59999389629810485"/>
        <bgColor rgb="FFFFFF00"/>
      </patternFill>
    </fill>
    <fill>
      <patternFill patternType="solid">
        <fgColor theme="8" tint="0.79998168889431442"/>
        <bgColor indexed="64"/>
      </patternFill>
    </fill>
  </fills>
  <borders count="55">
    <border>
      <left/>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bottom style="thin">
        <color rgb="FF000000"/>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bottom style="thin">
        <color indexed="64"/>
      </bottom>
      <diagonal/>
    </border>
    <border>
      <left/>
      <right style="thin">
        <color rgb="FF000000"/>
      </right>
      <top/>
      <bottom/>
      <diagonal/>
    </border>
  </borders>
  <cellStyleXfs count="2">
    <xf numFmtId="0" fontId="0" fillId="0" borderId="0"/>
    <xf numFmtId="43" fontId="25" fillId="0" borderId="0" applyFont="0" applyFill="0" applyBorder="0" applyAlignment="0" applyProtection="0"/>
  </cellStyleXfs>
  <cellXfs count="431">
    <xf numFmtId="0" fontId="0" fillId="0" borderId="0" xfId="0"/>
    <xf numFmtId="0" fontId="2" fillId="4" borderId="19" xfId="0" applyFont="1" applyFill="1" applyBorder="1" applyAlignment="1">
      <alignment horizontal="center" vertical="center"/>
    </xf>
    <xf numFmtId="4" fontId="2" fillId="7" borderId="15" xfId="0" applyNumberFormat="1" applyFont="1" applyFill="1" applyBorder="1" applyAlignment="1">
      <alignment vertical="center"/>
    </xf>
    <xf numFmtId="0" fontId="2" fillId="7" borderId="15" xfId="0" applyFont="1" applyFill="1" applyBorder="1" applyAlignment="1">
      <alignment vertical="center"/>
    </xf>
    <xf numFmtId="0" fontId="2" fillId="7" borderId="11" xfId="0" applyFont="1" applyFill="1" applyBorder="1" applyAlignment="1">
      <alignment vertical="center"/>
    </xf>
    <xf numFmtId="0" fontId="2" fillId="7" borderId="16" xfId="0" applyFont="1" applyFill="1" applyBorder="1" applyAlignment="1">
      <alignment horizontal="center" vertical="center"/>
    </xf>
    <xf numFmtId="0" fontId="2" fillId="7" borderId="32" xfId="0" applyFont="1" applyFill="1" applyBorder="1" applyAlignment="1">
      <alignment vertical="center"/>
    </xf>
    <xf numFmtId="0" fontId="2" fillId="7" borderId="23" xfId="0" applyFont="1" applyFill="1" applyBorder="1" applyAlignment="1">
      <alignment vertical="center"/>
    </xf>
    <xf numFmtId="164" fontId="2" fillId="7" borderId="23" xfId="0" applyNumberFormat="1" applyFont="1" applyFill="1" applyBorder="1" applyAlignment="1">
      <alignment vertical="center"/>
    </xf>
    <xf numFmtId="164" fontId="2" fillId="7" borderId="23" xfId="0" applyNumberFormat="1" applyFont="1" applyFill="1" applyBorder="1" applyAlignment="1">
      <alignment horizontal="center" vertical="center"/>
    </xf>
    <xf numFmtId="4" fontId="2" fillId="7" borderId="33" xfId="0" applyNumberFormat="1" applyFont="1" applyFill="1" applyBorder="1" applyAlignment="1">
      <alignment vertical="center"/>
    </xf>
    <xf numFmtId="4" fontId="2" fillId="3" borderId="5" xfId="0" applyNumberFormat="1" applyFont="1" applyFill="1" applyBorder="1" applyAlignment="1">
      <alignment vertical="center"/>
    </xf>
    <xf numFmtId="4" fontId="2" fillId="3" borderId="7" xfId="0" applyNumberFormat="1" applyFont="1" applyFill="1" applyBorder="1" applyAlignment="1">
      <alignment vertical="center"/>
    </xf>
    <xf numFmtId="4" fontId="2" fillId="3" borderId="4" xfId="0" applyNumberFormat="1" applyFont="1" applyFill="1" applyBorder="1" applyAlignment="1">
      <alignment vertical="center"/>
    </xf>
    <xf numFmtId="0" fontId="2" fillId="3" borderId="7" xfId="0" applyFont="1" applyFill="1" applyBorder="1" applyAlignment="1">
      <alignment horizontal="center" vertical="center"/>
    </xf>
    <xf numFmtId="9" fontId="2" fillId="3" borderId="4" xfId="0" applyNumberFormat="1" applyFont="1" applyFill="1" applyBorder="1" applyAlignment="1">
      <alignment vertical="center"/>
    </xf>
    <xf numFmtId="4" fontId="2" fillId="8" borderId="21" xfId="0" applyNumberFormat="1" applyFont="1" applyFill="1" applyBorder="1" applyAlignment="1">
      <alignment vertical="center"/>
    </xf>
    <xf numFmtId="9" fontId="2" fillId="8" borderId="2" xfId="0" applyNumberFormat="1" applyFont="1" applyFill="1" applyBorder="1" applyAlignment="1">
      <alignment vertical="center"/>
    </xf>
    <xf numFmtId="4" fontId="2" fillId="8" borderId="2" xfId="0" applyNumberFormat="1" applyFont="1" applyFill="1" applyBorder="1" applyAlignment="1">
      <alignment vertical="center"/>
    </xf>
    <xf numFmtId="0" fontId="2" fillId="8" borderId="2" xfId="0" applyFont="1" applyFill="1" applyBorder="1" applyAlignment="1">
      <alignment horizontal="center" vertical="center"/>
    </xf>
    <xf numFmtId="9" fontId="2" fillId="8" borderId="1" xfId="0" applyNumberFormat="1" applyFont="1" applyFill="1" applyBorder="1" applyAlignment="1">
      <alignment vertical="center"/>
    </xf>
    <xf numFmtId="4" fontId="2" fillId="8" borderId="12" xfId="0" applyNumberFormat="1" applyFont="1" applyFill="1" applyBorder="1" applyAlignment="1">
      <alignment vertical="center"/>
    </xf>
    <xf numFmtId="9" fontId="2" fillId="8" borderId="0" xfId="0" applyNumberFormat="1" applyFont="1" applyFill="1" applyAlignment="1">
      <alignment vertical="center"/>
    </xf>
    <xf numFmtId="4" fontId="2" fillId="8" borderId="0" xfId="0" applyNumberFormat="1" applyFont="1" applyFill="1" applyAlignment="1">
      <alignment vertical="center"/>
    </xf>
    <xf numFmtId="0" fontId="2" fillId="8" borderId="0" xfId="0" applyFont="1" applyFill="1" applyAlignment="1">
      <alignment horizontal="center" vertical="center"/>
    </xf>
    <xf numFmtId="9" fontId="2" fillId="8" borderId="13" xfId="0" applyNumberFormat="1" applyFont="1" applyFill="1" applyBorder="1" applyAlignment="1">
      <alignment vertical="center"/>
    </xf>
    <xf numFmtId="164" fontId="2" fillId="8" borderId="2" xfId="0" applyNumberFormat="1" applyFont="1" applyFill="1" applyBorder="1" applyAlignment="1">
      <alignment vertical="center"/>
    </xf>
    <xf numFmtId="0" fontId="2" fillId="0" borderId="0" xfId="0" applyFont="1"/>
    <xf numFmtId="0" fontId="2" fillId="4" borderId="13" xfId="0" applyFont="1" applyFill="1" applyBorder="1" applyAlignment="1">
      <alignment horizontal="center" vertical="center" wrapText="1"/>
    </xf>
    <xf numFmtId="0" fontId="2" fillId="4" borderId="30" xfId="0" applyFont="1" applyFill="1" applyBorder="1" applyAlignment="1">
      <alignment horizontal="center" vertical="center"/>
    </xf>
    <xf numFmtId="4" fontId="2" fillId="7" borderId="21" xfId="0" applyNumberFormat="1" applyFont="1" applyFill="1" applyBorder="1" applyAlignment="1">
      <alignment vertical="center"/>
    </xf>
    <xf numFmtId="4" fontId="2" fillId="3" borderId="21" xfId="0" applyNumberFormat="1" applyFont="1" applyFill="1" applyBorder="1" applyAlignment="1">
      <alignment vertical="center"/>
    </xf>
    <xf numFmtId="4" fontId="2" fillId="3" borderId="2" xfId="0" applyNumberFormat="1" applyFont="1" applyFill="1" applyBorder="1" applyAlignment="1">
      <alignment vertical="center"/>
    </xf>
    <xf numFmtId="4" fontId="2" fillId="3" borderId="1" xfId="0" applyNumberFormat="1" applyFont="1" applyFill="1" applyBorder="1" applyAlignment="1">
      <alignment vertical="center"/>
    </xf>
    <xf numFmtId="9" fontId="2" fillId="3" borderId="1" xfId="0" applyNumberFormat="1" applyFont="1" applyFill="1" applyBorder="1" applyAlignment="1">
      <alignment vertical="center"/>
    </xf>
    <xf numFmtId="4" fontId="2" fillId="8" borderId="15" xfId="0" applyNumberFormat="1" applyFont="1" applyFill="1" applyBorder="1" applyAlignment="1">
      <alignment vertical="center"/>
    </xf>
    <xf numFmtId="4" fontId="2" fillId="8" borderId="16" xfId="0" applyNumberFormat="1" applyFont="1" applyFill="1" applyBorder="1" applyAlignment="1">
      <alignment vertical="center"/>
    </xf>
    <xf numFmtId="9" fontId="2" fillId="8" borderId="16" xfId="0" applyNumberFormat="1" applyFont="1" applyFill="1" applyBorder="1" applyAlignment="1">
      <alignment vertical="center"/>
    </xf>
    <xf numFmtId="0" fontId="2" fillId="8" borderId="16" xfId="0" applyFont="1" applyFill="1" applyBorder="1" applyAlignment="1">
      <alignment horizontal="center" vertical="center"/>
    </xf>
    <xf numFmtId="9" fontId="2" fillId="8" borderId="11" xfId="0" applyNumberFormat="1" applyFont="1" applyFill="1" applyBorder="1" applyAlignment="1">
      <alignment vertical="center"/>
    </xf>
    <xf numFmtId="0" fontId="2" fillId="3" borderId="2" xfId="0" applyFont="1" applyFill="1" applyBorder="1" applyAlignment="1">
      <alignment vertical="center"/>
    </xf>
    <xf numFmtId="0" fontId="2" fillId="8" borderId="2" xfId="0" applyFont="1" applyFill="1" applyBorder="1" applyAlignment="1">
      <alignment vertical="center"/>
    </xf>
    <xf numFmtId="0" fontId="2" fillId="8" borderId="16" xfId="0" applyFont="1" applyFill="1" applyBorder="1" applyAlignment="1">
      <alignment vertical="center"/>
    </xf>
    <xf numFmtId="0" fontId="7" fillId="0" borderId="0" xfId="0" applyFont="1"/>
    <xf numFmtId="0" fontId="9" fillId="0" borderId="0" xfId="0" applyFont="1"/>
    <xf numFmtId="166" fontId="6" fillId="6" borderId="31" xfId="0" applyNumberFormat="1" applyFont="1" applyFill="1" applyBorder="1" applyAlignment="1">
      <alignment horizontal="right" vertical="center" wrapText="1"/>
    </xf>
    <xf numFmtId="0" fontId="2" fillId="2" borderId="1" xfId="0" applyFont="1" applyFill="1" applyBorder="1" applyAlignment="1">
      <alignment horizontal="center" vertical="center" wrapText="1"/>
    </xf>
    <xf numFmtId="4" fontId="7" fillId="0" borderId="0" xfId="0" applyNumberFormat="1" applyFont="1"/>
    <xf numFmtId="0" fontId="7" fillId="0" borderId="0" xfId="0" applyFont="1" applyBorder="1" applyAlignment="1">
      <alignment horizontal="justify" vertical="top" wrapText="1"/>
    </xf>
    <xf numFmtId="0" fontId="7" fillId="0" borderId="31" xfId="0" applyFont="1" applyBorder="1" applyAlignment="1">
      <alignment horizontal="left" vertical="top" wrapText="1"/>
    </xf>
    <xf numFmtId="0" fontId="2" fillId="7" borderId="16" xfId="0" applyFont="1" applyFill="1" applyBorder="1" applyAlignment="1">
      <alignment vertical="center"/>
    </xf>
    <xf numFmtId="49" fontId="2" fillId="4" borderId="13" xfId="0" applyNumberFormat="1" applyFont="1" applyFill="1" applyBorder="1" applyAlignment="1">
      <alignment horizontal="center" vertical="center" wrapText="1"/>
    </xf>
    <xf numFmtId="4" fontId="2" fillId="7" borderId="24" xfId="0" applyNumberFormat="1" applyFont="1" applyFill="1" applyBorder="1" applyAlignment="1">
      <alignment vertical="center"/>
    </xf>
    <xf numFmtId="4" fontId="3" fillId="0" borderId="31" xfId="0" applyNumberFormat="1" applyFont="1" applyBorder="1" applyAlignment="1">
      <alignment horizontal="left" vertical="center"/>
    </xf>
    <xf numFmtId="0" fontId="2" fillId="7" borderId="22" xfId="0" applyFont="1" applyFill="1" applyBorder="1" applyAlignment="1">
      <alignment vertical="center"/>
    </xf>
    <xf numFmtId="4" fontId="2" fillId="3" borderId="16" xfId="0" applyNumberFormat="1" applyFont="1" applyFill="1" applyBorder="1" applyAlignment="1">
      <alignment vertical="center"/>
    </xf>
    <xf numFmtId="4" fontId="2" fillId="3" borderId="11" xfId="0" applyNumberFormat="1" applyFont="1" applyFill="1" applyBorder="1" applyAlignment="1">
      <alignment vertical="center"/>
    </xf>
    <xf numFmtId="0" fontId="2" fillId="3" borderId="16" xfId="0" applyFont="1" applyFill="1" applyBorder="1" applyAlignment="1">
      <alignment horizontal="center" vertical="center"/>
    </xf>
    <xf numFmtId="9" fontId="2" fillId="3" borderId="11" xfId="0" applyNumberFormat="1" applyFont="1" applyFill="1" applyBorder="1" applyAlignment="1">
      <alignment vertical="center"/>
    </xf>
    <xf numFmtId="0" fontId="2" fillId="7" borderId="31" xfId="0" applyFont="1" applyFill="1" applyBorder="1" applyAlignment="1">
      <alignment vertical="center"/>
    </xf>
    <xf numFmtId="0" fontId="2" fillId="7" borderId="31" xfId="0" applyFont="1" applyFill="1" applyBorder="1" applyAlignment="1">
      <alignment horizontal="center" vertical="center"/>
    </xf>
    <xf numFmtId="164" fontId="2" fillId="7" borderId="31" xfId="0" applyNumberFormat="1" applyFont="1" applyFill="1" applyBorder="1" applyAlignment="1">
      <alignment vertical="center"/>
    </xf>
    <xf numFmtId="164" fontId="2" fillId="7" borderId="31" xfId="0" applyNumberFormat="1" applyFont="1" applyFill="1" applyBorder="1" applyAlignment="1">
      <alignment horizontal="center" vertical="center"/>
    </xf>
    <xf numFmtId="4" fontId="2" fillId="7" borderId="31" xfId="0" applyNumberFormat="1" applyFont="1" applyFill="1" applyBorder="1" applyAlignment="1">
      <alignment vertical="center"/>
    </xf>
    <xf numFmtId="0" fontId="21" fillId="0" borderId="0" xfId="0" applyFont="1"/>
    <xf numFmtId="164" fontId="23" fillId="5" borderId="29" xfId="0" applyNumberFormat="1" applyFont="1" applyFill="1" applyBorder="1" applyAlignment="1">
      <alignment horizontal="center" vertical="top"/>
    </xf>
    <xf numFmtId="9" fontId="23" fillId="5" borderId="31" xfId="0" applyNumberFormat="1" applyFont="1" applyFill="1" applyBorder="1" applyAlignment="1">
      <alignment horizontal="center" vertical="top"/>
    </xf>
    <xf numFmtId="4" fontId="20" fillId="6" borderId="31" xfId="0" applyNumberFormat="1" applyFont="1" applyFill="1" applyBorder="1" applyAlignment="1">
      <alignment horizontal="right" vertical="top"/>
    </xf>
    <xf numFmtId="0" fontId="20" fillId="6" borderId="31" xfId="0" applyFont="1" applyFill="1" applyBorder="1" applyAlignment="1">
      <alignment horizontal="justify" vertical="top" wrapText="1"/>
    </xf>
    <xf numFmtId="0" fontId="20" fillId="6" borderId="25" xfId="0" applyFont="1" applyFill="1" applyBorder="1" applyAlignment="1">
      <alignment horizontal="justify" vertical="top" wrapText="1"/>
    </xf>
    <xf numFmtId="0" fontId="20" fillId="6" borderId="26" xfId="0" applyFont="1" applyFill="1" applyBorder="1" applyAlignment="1">
      <alignment horizontal="justify" vertical="top" wrapText="1"/>
    </xf>
    <xf numFmtId="165" fontId="20" fillId="6" borderId="31" xfId="0" applyNumberFormat="1" applyFont="1" applyFill="1" applyBorder="1" applyAlignment="1">
      <alignment horizontal="left" vertical="top"/>
    </xf>
    <xf numFmtId="0" fontId="20" fillId="6" borderId="31" xfId="0" applyFont="1" applyFill="1" applyBorder="1" applyAlignment="1">
      <alignment horizontal="left" vertical="top" wrapText="1"/>
    </xf>
    <xf numFmtId="4" fontId="20" fillId="6" borderId="28" xfId="0" applyNumberFormat="1" applyFont="1" applyFill="1" applyBorder="1" applyAlignment="1">
      <alignment horizontal="left" vertical="center"/>
    </xf>
    <xf numFmtId="0" fontId="20" fillId="6" borderId="31" xfId="0" applyFont="1" applyFill="1" applyBorder="1" applyAlignment="1">
      <alignment horizontal="center" vertical="center"/>
    </xf>
    <xf numFmtId="0" fontId="20" fillId="0" borderId="25" xfId="0" applyFont="1" applyBorder="1" applyAlignment="1">
      <alignment horizontal="justify" vertical="top" wrapText="1"/>
    </xf>
    <xf numFmtId="0" fontId="20" fillId="0" borderId="29" xfId="0" applyFont="1" applyBorder="1" applyAlignment="1">
      <alignment horizontal="center" vertical="top"/>
    </xf>
    <xf numFmtId="0" fontId="20" fillId="6" borderId="31" xfId="0" applyFont="1" applyFill="1" applyBorder="1" applyAlignment="1">
      <alignment horizontal="center" vertical="top"/>
    </xf>
    <xf numFmtId="0" fontId="20" fillId="6" borderId="38" xfId="0" applyFont="1" applyFill="1" applyBorder="1" applyAlignment="1">
      <alignment horizontal="justify" vertical="top" wrapText="1"/>
    </xf>
    <xf numFmtId="0" fontId="20" fillId="0" borderId="31" xfId="0" applyFont="1" applyBorder="1" applyAlignment="1">
      <alignment horizontal="justify" vertical="top" wrapText="1"/>
    </xf>
    <xf numFmtId="0" fontId="20" fillId="0" borderId="31" xfId="0" applyFont="1" applyBorder="1" applyAlignment="1">
      <alignment horizontal="center" vertical="top"/>
    </xf>
    <xf numFmtId="4" fontId="20" fillId="6" borderId="31" xfId="0" applyNumberFormat="1" applyFont="1" applyFill="1" applyBorder="1" applyAlignment="1">
      <alignment horizontal="left" vertical="top"/>
    </xf>
    <xf numFmtId="4" fontId="20" fillId="6" borderId="31" xfId="0" applyNumberFormat="1" applyFont="1" applyFill="1" applyBorder="1" applyAlignment="1">
      <alignment horizontal="left" vertical="center"/>
    </xf>
    <xf numFmtId="0" fontId="20" fillId="6" borderId="31" xfId="0" applyFont="1" applyFill="1" applyBorder="1" applyAlignment="1">
      <alignment horizontal="justify" vertical="top"/>
    </xf>
    <xf numFmtId="166" fontId="21" fillId="0" borderId="0" xfId="0" applyNumberFormat="1" applyFont="1"/>
    <xf numFmtId="0" fontId="3" fillId="6" borderId="31" xfId="0" applyFont="1" applyFill="1" applyBorder="1" applyAlignment="1">
      <alignment horizontal="center" vertical="center"/>
    </xf>
    <xf numFmtId="0" fontId="12" fillId="6" borderId="31" xfId="0" applyFont="1" applyFill="1" applyBorder="1" applyAlignment="1">
      <alignment horizontal="center" vertical="center"/>
    </xf>
    <xf numFmtId="0" fontId="13" fillId="6" borderId="31" xfId="0" applyFont="1" applyFill="1" applyBorder="1" applyAlignment="1">
      <alignment horizontal="center" vertical="center"/>
    </xf>
    <xf numFmtId="0" fontId="17" fillId="6" borderId="31" xfId="0" applyFont="1" applyFill="1" applyBorder="1" applyAlignment="1">
      <alignment horizontal="center" vertical="center"/>
    </xf>
    <xf numFmtId="0" fontId="0" fillId="0" borderId="0" xfId="0"/>
    <xf numFmtId="0" fontId="20" fillId="0" borderId="14" xfId="0" applyFont="1" applyBorder="1"/>
    <xf numFmtId="0" fontId="20" fillId="0" borderId="17" xfId="0" applyFont="1" applyBorder="1"/>
    <xf numFmtId="0" fontId="20" fillId="0" borderId="15" xfId="0" applyFont="1" applyBorder="1"/>
    <xf numFmtId="0" fontId="20" fillId="0" borderId="13" xfId="0" applyFont="1" applyBorder="1" applyAlignment="1">
      <alignment wrapText="1"/>
    </xf>
    <xf numFmtId="0" fontId="20" fillId="0" borderId="0" xfId="0" applyFont="1" applyBorder="1"/>
    <xf numFmtId="0" fontId="19" fillId="4" borderId="30" xfId="0" applyFont="1" applyFill="1" applyBorder="1" applyAlignment="1">
      <alignment horizontal="center" vertical="center"/>
    </xf>
    <xf numFmtId="0" fontId="19" fillId="4" borderId="13" xfId="0" applyFont="1" applyFill="1" applyBorder="1" applyAlignment="1">
      <alignment vertical="center" wrapText="1"/>
    </xf>
    <xf numFmtId="0" fontId="20" fillId="0" borderId="13" xfId="0" applyFont="1" applyBorder="1" applyAlignment="1"/>
    <xf numFmtId="0" fontId="19" fillId="4" borderId="34" xfId="0" applyFont="1" applyFill="1" applyBorder="1" applyAlignment="1">
      <alignment vertical="center" textRotation="90"/>
    </xf>
    <xf numFmtId="0" fontId="19" fillId="4" borderId="35" xfId="0" applyFont="1" applyFill="1" applyBorder="1" applyAlignment="1">
      <alignment vertical="center"/>
    </xf>
    <xf numFmtId="0" fontId="20" fillId="0" borderId="14" xfId="0" applyFont="1" applyBorder="1" applyAlignment="1"/>
    <xf numFmtId="165" fontId="20" fillId="6" borderId="31" xfId="0" applyNumberFormat="1" applyFont="1" applyFill="1" applyBorder="1" applyAlignment="1">
      <alignment horizontal="right" vertical="top"/>
    </xf>
    <xf numFmtId="0" fontId="20" fillId="6" borderId="26" xfId="0" applyFont="1" applyFill="1" applyBorder="1" applyAlignment="1">
      <alignment horizontal="left" vertical="top" wrapText="1"/>
    </xf>
    <xf numFmtId="4" fontId="27" fillId="12" borderId="31" xfId="0" applyNumberFormat="1" applyFont="1" applyFill="1" applyBorder="1"/>
    <xf numFmtId="0" fontId="21" fillId="0" borderId="0" xfId="0" applyFont="1" applyBorder="1"/>
    <xf numFmtId="0" fontId="20" fillId="6" borderId="39" xfId="0" applyFont="1" applyFill="1" applyBorder="1" applyAlignment="1">
      <alignment horizontal="justify" vertical="top" wrapText="1"/>
    </xf>
    <xf numFmtId="0" fontId="20" fillId="6" borderId="39" xfId="0" applyFont="1" applyFill="1" applyBorder="1" applyAlignment="1">
      <alignment horizontal="left" vertical="top"/>
    </xf>
    <xf numFmtId="0" fontId="20" fillId="6" borderId="39" xfId="0" applyFont="1" applyFill="1" applyBorder="1" applyAlignment="1">
      <alignment horizontal="left" vertical="top" wrapText="1"/>
    </xf>
    <xf numFmtId="49" fontId="20" fillId="6" borderId="39" xfId="0" applyNumberFormat="1" applyFont="1" applyFill="1" applyBorder="1" applyAlignment="1">
      <alignment horizontal="left" vertical="top" wrapText="1"/>
    </xf>
    <xf numFmtId="4" fontId="20" fillId="0" borderId="0" xfId="0" applyNumberFormat="1" applyFont="1" applyFill="1" applyBorder="1" applyAlignment="1">
      <alignment horizontal="left" vertical="top" wrapText="1"/>
    </xf>
    <xf numFmtId="0" fontId="20" fillId="0" borderId="0" xfId="0" applyFont="1" applyFill="1" applyBorder="1" applyAlignment="1">
      <alignment horizontal="justify" vertical="top" wrapText="1"/>
    </xf>
    <xf numFmtId="4" fontId="20" fillId="0" borderId="0" xfId="0" applyNumberFormat="1" applyFont="1" applyFill="1" applyBorder="1" applyAlignment="1">
      <alignment horizontal="left" vertical="center"/>
    </xf>
    <xf numFmtId="0" fontId="20" fillId="0" borderId="0" xfId="0" applyFont="1" applyFill="1" applyBorder="1" applyAlignment="1">
      <alignment horizontal="center" vertical="top"/>
    </xf>
    <xf numFmtId="0" fontId="20" fillId="0" borderId="0" xfId="0" applyFont="1" applyFill="1" applyBorder="1" applyAlignment="1">
      <alignment horizontal="justify" vertical="top"/>
    </xf>
    <xf numFmtId="9" fontId="23" fillId="0" borderId="0" xfId="0" applyNumberFormat="1" applyFont="1" applyFill="1" applyBorder="1" applyAlignment="1">
      <alignment horizontal="center" vertical="top"/>
    </xf>
    <xf numFmtId="0" fontId="23" fillId="0" borderId="0" xfId="0" applyFont="1" applyFill="1" applyBorder="1" applyAlignment="1">
      <alignment horizontal="center" vertical="top"/>
    </xf>
    <xf numFmtId="0" fontId="20" fillId="0" borderId="0" xfId="0" applyFont="1" applyFill="1" applyBorder="1" applyAlignment="1">
      <alignment horizontal="left" vertical="top" wrapText="1"/>
    </xf>
    <xf numFmtId="4" fontId="20" fillId="0" borderId="0" xfId="0" applyNumberFormat="1" applyFont="1" applyFill="1" applyBorder="1" applyAlignment="1">
      <alignment horizontal="right" vertical="top"/>
    </xf>
    <xf numFmtId="4" fontId="27" fillId="0" borderId="0" xfId="0" applyNumberFormat="1" applyFont="1" applyFill="1" applyBorder="1"/>
    <xf numFmtId="0" fontId="21" fillId="0" borderId="0" xfId="0" applyFont="1" applyFill="1"/>
    <xf numFmtId="4" fontId="20" fillId="6" borderId="40" xfId="0" applyNumberFormat="1" applyFont="1" applyFill="1" applyBorder="1" applyAlignment="1">
      <alignment horizontal="left" vertical="center"/>
    </xf>
    <xf numFmtId="0" fontId="20" fillId="6" borderId="40" xfId="0" applyFont="1" applyFill="1" applyBorder="1" applyAlignment="1">
      <alignment horizontal="justify" vertical="top" wrapText="1"/>
    </xf>
    <xf numFmtId="4" fontId="28" fillId="0" borderId="0" xfId="0" applyNumberFormat="1" applyFont="1" applyAlignment="1">
      <alignment horizontal="left"/>
    </xf>
    <xf numFmtId="0" fontId="28" fillId="0" borderId="0" xfId="0" applyFont="1" applyAlignment="1">
      <alignment horizontal="left"/>
    </xf>
    <xf numFmtId="0" fontId="30" fillId="0" borderId="0" xfId="0" applyFont="1"/>
    <xf numFmtId="0" fontId="9" fillId="2" borderId="1"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 xfId="0" applyFont="1" applyFill="1" applyBorder="1" applyAlignment="1">
      <alignment horizontal="center" vertical="center"/>
    </xf>
    <xf numFmtId="0" fontId="8" fillId="4" borderId="19" xfId="0" applyFont="1" applyFill="1" applyBorder="1" applyAlignment="1">
      <alignment horizontal="center" vertical="center"/>
    </xf>
    <xf numFmtId="0" fontId="9" fillId="7" borderId="19" xfId="0" applyFont="1" applyFill="1" applyBorder="1" applyAlignment="1">
      <alignment horizontal="center" vertical="center"/>
    </xf>
    <xf numFmtId="0" fontId="8" fillId="3" borderId="4" xfId="0" applyFont="1" applyFill="1" applyBorder="1" applyAlignment="1">
      <alignment horizontal="center" vertical="center"/>
    </xf>
    <xf numFmtId="0" fontId="8" fillId="4" borderId="5" xfId="0" applyFont="1" applyFill="1" applyBorder="1" applyAlignment="1">
      <alignment horizontal="left"/>
    </xf>
    <xf numFmtId="0" fontId="8" fillId="4" borderId="5" xfId="0" applyFont="1" applyFill="1" applyBorder="1" applyAlignment="1">
      <alignment horizontal="center"/>
    </xf>
    <xf numFmtId="0" fontId="8" fillId="4" borderId="4" xfId="0" applyFont="1" applyFill="1" applyBorder="1" applyAlignment="1">
      <alignment horizontal="center"/>
    </xf>
    <xf numFmtId="0" fontId="8" fillId="4" borderId="30" xfId="0" applyFont="1" applyFill="1" applyBorder="1" applyAlignment="1">
      <alignment horizontal="center" vertical="center"/>
    </xf>
    <xf numFmtId="0" fontId="9" fillId="7" borderId="30" xfId="0" applyFont="1" applyFill="1" applyBorder="1" applyAlignment="1">
      <alignment horizontal="center" vertical="center"/>
    </xf>
    <xf numFmtId="4" fontId="32" fillId="0" borderId="27" xfId="0" applyNumberFormat="1" applyFont="1" applyBorder="1" applyAlignment="1">
      <alignment horizontal="left" vertical="top" wrapText="1"/>
    </xf>
    <xf numFmtId="4" fontId="32" fillId="0" borderId="26" xfId="0" applyNumberFormat="1" applyFont="1" applyBorder="1" applyAlignment="1">
      <alignment horizontal="left" vertical="top"/>
    </xf>
    <xf numFmtId="4" fontId="32" fillId="0" borderId="27" xfId="0" applyNumberFormat="1" applyFont="1" applyBorder="1" applyAlignment="1">
      <alignment horizontal="left" vertical="top"/>
    </xf>
    <xf numFmtId="0" fontId="32" fillId="0" borderId="25" xfId="0" applyFont="1" applyBorder="1" applyAlignment="1">
      <alignment horizontal="center" vertical="top" wrapText="1"/>
    </xf>
    <xf numFmtId="4" fontId="32" fillId="0" borderId="25" xfId="0" applyNumberFormat="1" applyFont="1" applyBorder="1" applyAlignment="1">
      <alignment horizontal="left" vertical="center"/>
    </xf>
    <xf numFmtId="0" fontId="32" fillId="0" borderId="29" xfId="0" applyFont="1" applyBorder="1" applyAlignment="1">
      <alignment horizontal="center" vertical="top"/>
    </xf>
    <xf numFmtId="0" fontId="32" fillId="0" borderId="29" xfId="0" applyFont="1" applyBorder="1" applyAlignment="1">
      <alignment horizontal="left" vertical="top" wrapText="1"/>
    </xf>
    <xf numFmtId="0" fontId="32" fillId="0" borderId="29" xfId="0" applyFont="1" applyBorder="1" applyAlignment="1">
      <alignment horizontal="center" vertical="top" wrapText="1"/>
    </xf>
    <xf numFmtId="9" fontId="32" fillId="4" borderId="43" xfId="0" applyNumberFormat="1" applyFont="1" applyFill="1" applyBorder="1" applyAlignment="1">
      <alignment horizontal="center" vertical="top"/>
    </xf>
    <xf numFmtId="0" fontId="32" fillId="0" borderId="28" xfId="0" applyFont="1" applyBorder="1" applyAlignment="1">
      <alignment horizontal="center" vertical="top"/>
    </xf>
    <xf numFmtId="9" fontId="32" fillId="5" borderId="43" xfId="0" applyNumberFormat="1" applyFont="1" applyFill="1" applyBorder="1" applyAlignment="1">
      <alignment horizontal="center" vertical="top"/>
    </xf>
    <xf numFmtId="49" fontId="32" fillId="0" borderId="29" xfId="0" applyNumberFormat="1" applyFont="1" applyBorder="1" applyAlignment="1">
      <alignment horizontal="center" vertical="top" wrapText="1"/>
    </xf>
    <xf numFmtId="4" fontId="32" fillId="0" borderId="44" xfId="0" applyNumberFormat="1" applyFont="1" applyBorder="1" applyAlignment="1">
      <alignment horizontal="right" vertical="top"/>
    </xf>
    <xf numFmtId="4" fontId="32" fillId="0" borderId="26" xfId="0" applyNumberFormat="1" applyFont="1" applyBorder="1" applyAlignment="1">
      <alignment horizontal="right" vertical="top"/>
    </xf>
    <xf numFmtId="4" fontId="32" fillId="0" borderId="28" xfId="0" applyNumberFormat="1" applyFont="1" applyBorder="1" applyAlignment="1">
      <alignment horizontal="right" vertical="top"/>
    </xf>
    <xf numFmtId="9" fontId="32" fillId="7" borderId="25" xfId="0" applyNumberFormat="1" applyFont="1" applyFill="1" applyBorder="1" applyAlignment="1">
      <alignment horizontal="right" vertical="top"/>
    </xf>
    <xf numFmtId="9" fontId="32" fillId="7" borderId="43" xfId="0" applyNumberFormat="1" applyFont="1" applyFill="1" applyBorder="1" applyAlignment="1">
      <alignment horizontal="center" vertical="top"/>
    </xf>
    <xf numFmtId="9" fontId="32" fillId="7" borderId="45" xfId="0" applyNumberFormat="1" applyFont="1" applyFill="1" applyBorder="1" applyAlignment="1">
      <alignment horizontal="center" vertical="top"/>
    </xf>
    <xf numFmtId="4" fontId="32" fillId="0" borderId="0" xfId="0" applyNumberFormat="1" applyFont="1" applyAlignment="1">
      <alignment horizontal="left" vertical="top"/>
    </xf>
    <xf numFmtId="0" fontId="32" fillId="0" borderId="0" xfId="0" applyFont="1" applyAlignment="1">
      <alignment horizontal="left" vertical="top"/>
    </xf>
    <xf numFmtId="9" fontId="32" fillId="4" borderId="29" xfId="0" applyNumberFormat="1" applyFont="1" applyFill="1" applyBorder="1" applyAlignment="1">
      <alignment horizontal="center" vertical="top"/>
    </xf>
    <xf numFmtId="9" fontId="32" fillId="5" borderId="29" xfId="0" applyNumberFormat="1" applyFont="1" applyFill="1" applyBorder="1" applyAlignment="1">
      <alignment horizontal="center" vertical="top"/>
    </xf>
    <xf numFmtId="4" fontId="32" fillId="0" borderId="29" xfId="0" applyNumberFormat="1" applyFont="1" applyBorder="1" applyAlignment="1">
      <alignment horizontal="right" vertical="top"/>
    </xf>
    <xf numFmtId="9" fontId="32" fillId="7" borderId="29" xfId="0" applyNumberFormat="1" applyFont="1" applyFill="1" applyBorder="1" applyAlignment="1">
      <alignment horizontal="center" vertical="top"/>
    </xf>
    <xf numFmtId="9" fontId="32" fillId="7" borderId="44" xfId="0" applyNumberFormat="1" applyFont="1" applyFill="1" applyBorder="1" applyAlignment="1">
      <alignment horizontal="center" vertical="top"/>
    </xf>
    <xf numFmtId="9" fontId="32" fillId="0" borderId="0" xfId="0" applyNumberFormat="1" applyFont="1" applyAlignment="1">
      <alignment horizontal="left" vertical="top"/>
    </xf>
    <xf numFmtId="4" fontId="32" fillId="0" borderId="47" xfId="0" applyNumberFormat="1" applyFont="1" applyBorder="1" applyAlignment="1">
      <alignment horizontal="left" vertical="top"/>
    </xf>
    <xf numFmtId="4" fontId="32" fillId="13" borderId="48" xfId="0" applyNumberFormat="1" applyFont="1" applyFill="1" applyBorder="1" applyAlignment="1">
      <alignment horizontal="left" vertical="top"/>
    </xf>
    <xf numFmtId="4" fontId="32" fillId="13" borderId="49" xfId="0" applyNumberFormat="1" applyFont="1" applyFill="1" applyBorder="1" applyAlignment="1">
      <alignment horizontal="left" vertical="top"/>
    </xf>
    <xf numFmtId="0" fontId="32" fillId="13" borderId="48" xfId="0" applyFont="1" applyFill="1" applyBorder="1" applyAlignment="1">
      <alignment horizontal="left" vertical="top"/>
    </xf>
    <xf numFmtId="4" fontId="32" fillId="13" borderId="50" xfId="0" applyNumberFormat="1" applyFont="1" applyFill="1" applyBorder="1" applyAlignment="1">
      <alignment horizontal="left" vertical="top"/>
    </xf>
    <xf numFmtId="0" fontId="32" fillId="13" borderId="48" xfId="0" applyFont="1" applyFill="1" applyBorder="1" applyAlignment="1">
      <alignment horizontal="center" vertical="top"/>
    </xf>
    <xf numFmtId="9" fontId="32" fillId="13" borderId="48" xfId="0" applyNumberFormat="1" applyFont="1" applyFill="1" applyBorder="1" applyAlignment="1">
      <alignment horizontal="center" vertical="top"/>
    </xf>
    <xf numFmtId="164" fontId="32" fillId="13" borderId="48" xfId="0" applyNumberFormat="1" applyFont="1" applyFill="1" applyBorder="1" applyAlignment="1">
      <alignment horizontal="center" vertical="top"/>
    </xf>
    <xf numFmtId="49" fontId="32" fillId="13" borderId="50" xfId="0" applyNumberFormat="1" applyFont="1" applyFill="1" applyBorder="1" applyAlignment="1">
      <alignment horizontal="left" vertical="top"/>
    </xf>
    <xf numFmtId="49" fontId="32" fillId="13" borderId="48" xfId="0" applyNumberFormat="1" applyFont="1" applyFill="1" applyBorder="1" applyAlignment="1">
      <alignment horizontal="left" vertical="top"/>
    </xf>
    <xf numFmtId="4" fontId="32" fillId="0" borderId="51" xfId="0" applyNumberFormat="1" applyFont="1" applyBorder="1" applyAlignment="1">
      <alignment horizontal="right" vertical="top"/>
    </xf>
    <xf numFmtId="4" fontId="32" fillId="13" borderId="48" xfId="0" applyNumberFormat="1" applyFont="1" applyFill="1" applyBorder="1" applyAlignment="1">
      <alignment horizontal="right" vertical="top"/>
    </xf>
    <xf numFmtId="4" fontId="32" fillId="0" borderId="49" xfId="0" applyNumberFormat="1" applyFont="1" applyBorder="1" applyAlignment="1">
      <alignment horizontal="right" vertical="top"/>
    </xf>
    <xf numFmtId="9" fontId="32" fillId="13" borderId="23" xfId="0" applyNumberFormat="1" applyFont="1" applyFill="1" applyBorder="1" applyAlignment="1">
      <alignment horizontal="center" vertical="top"/>
    </xf>
    <xf numFmtId="4" fontId="30" fillId="7" borderId="15" xfId="0" applyNumberFormat="1" applyFont="1" applyFill="1" applyBorder="1" applyAlignment="1">
      <alignment vertical="center"/>
    </xf>
    <xf numFmtId="0" fontId="30" fillId="7" borderId="15" xfId="0" applyFont="1" applyFill="1" applyBorder="1" applyAlignment="1">
      <alignment vertical="center"/>
    </xf>
    <xf numFmtId="0" fontId="30" fillId="7" borderId="11" xfId="0" applyFont="1" applyFill="1" applyBorder="1" applyAlignment="1">
      <alignment vertical="center"/>
    </xf>
    <xf numFmtId="0" fontId="30" fillId="7" borderId="16" xfId="0" applyFont="1" applyFill="1" applyBorder="1" applyAlignment="1">
      <alignment vertical="center"/>
    </xf>
    <xf numFmtId="0" fontId="30" fillId="7" borderId="32" xfId="0" applyFont="1" applyFill="1" applyBorder="1" applyAlignment="1">
      <alignment vertical="center"/>
    </xf>
    <xf numFmtId="0" fontId="30" fillId="7" borderId="23" xfId="0" applyFont="1" applyFill="1" applyBorder="1" applyAlignment="1">
      <alignment vertical="center"/>
    </xf>
    <xf numFmtId="164" fontId="30" fillId="7" borderId="23" xfId="0" applyNumberFormat="1" applyFont="1" applyFill="1" applyBorder="1" applyAlignment="1">
      <alignment vertical="center"/>
    </xf>
    <xf numFmtId="164" fontId="30" fillId="7" borderId="23" xfId="0" applyNumberFormat="1" applyFont="1" applyFill="1" applyBorder="1" applyAlignment="1">
      <alignment horizontal="center" vertical="center"/>
    </xf>
    <xf numFmtId="0" fontId="30" fillId="7" borderId="22" xfId="0" applyFont="1" applyFill="1" applyBorder="1" applyAlignment="1">
      <alignment vertical="center"/>
    </xf>
    <xf numFmtId="4" fontId="30" fillId="7" borderId="24" xfId="0" applyNumberFormat="1" applyFont="1" applyFill="1" applyBorder="1" applyAlignment="1">
      <alignment vertical="center"/>
    </xf>
    <xf numFmtId="9" fontId="30" fillId="7" borderId="33" xfId="0" applyNumberFormat="1" applyFont="1" applyFill="1" applyBorder="1" applyAlignment="1">
      <alignment vertical="center"/>
    </xf>
    <xf numFmtId="164" fontId="30" fillId="7" borderId="33" xfId="0" applyNumberFormat="1" applyFont="1" applyFill="1" applyBorder="1" applyAlignment="1">
      <alignment vertical="center"/>
    </xf>
    <xf numFmtId="0" fontId="30" fillId="7" borderId="24" xfId="0" applyFont="1" applyFill="1" applyBorder="1" applyAlignment="1">
      <alignment vertical="center"/>
    </xf>
    <xf numFmtId="164" fontId="30" fillId="7" borderId="24" xfId="0" applyNumberFormat="1" applyFont="1" applyFill="1" applyBorder="1" applyAlignment="1">
      <alignment vertical="center"/>
    </xf>
    <xf numFmtId="9" fontId="30" fillId="7" borderId="24" xfId="0" applyNumberFormat="1" applyFont="1" applyFill="1" applyBorder="1" applyAlignment="1">
      <alignment horizontal="center" vertical="center"/>
    </xf>
    <xf numFmtId="4" fontId="30" fillId="3" borderId="21" xfId="0" applyNumberFormat="1" applyFont="1" applyFill="1" applyBorder="1" applyAlignment="1">
      <alignment vertical="center"/>
    </xf>
    <xf numFmtId="4" fontId="30" fillId="3" borderId="2" xfId="0" applyNumberFormat="1" applyFont="1" applyFill="1" applyBorder="1" applyAlignment="1">
      <alignment vertical="center"/>
    </xf>
    <xf numFmtId="4" fontId="30" fillId="3" borderId="1" xfId="0" applyNumberFormat="1" applyFont="1" applyFill="1" applyBorder="1" applyAlignment="1">
      <alignment vertical="center"/>
    </xf>
    <xf numFmtId="0" fontId="30" fillId="3" borderId="2" xfId="0" applyFont="1" applyFill="1" applyBorder="1" applyAlignment="1">
      <alignment vertical="center"/>
    </xf>
    <xf numFmtId="9" fontId="30" fillId="3" borderId="1" xfId="0" applyNumberFormat="1" applyFont="1" applyFill="1" applyBorder="1" applyAlignment="1">
      <alignment vertical="center"/>
    </xf>
    <xf numFmtId="9" fontId="30" fillId="3" borderId="52" xfId="0" applyNumberFormat="1" applyFont="1" applyFill="1" applyBorder="1" applyAlignment="1">
      <alignment vertical="center"/>
    </xf>
    <xf numFmtId="9" fontId="33" fillId="3" borderId="3" xfId="0" applyNumberFormat="1" applyFont="1" applyFill="1" applyBorder="1" applyAlignment="1">
      <alignment vertical="center"/>
    </xf>
    <xf numFmtId="10" fontId="2" fillId="0" borderId="0" xfId="0" applyNumberFormat="1" applyFont="1"/>
    <xf numFmtId="4" fontId="30" fillId="8" borderId="21" xfId="0" applyNumberFormat="1" applyFont="1" applyFill="1" applyBorder="1" applyAlignment="1">
      <alignment vertical="center"/>
    </xf>
    <xf numFmtId="4" fontId="30" fillId="8" borderId="2" xfId="0" applyNumberFormat="1" applyFont="1" applyFill="1" applyBorder="1" applyAlignment="1">
      <alignment vertical="center"/>
    </xf>
    <xf numFmtId="9" fontId="33" fillId="8" borderId="2" xfId="0" applyNumberFormat="1" applyFont="1" applyFill="1" applyBorder="1" applyAlignment="1">
      <alignment vertical="center"/>
    </xf>
    <xf numFmtId="0" fontId="30" fillId="8" borderId="2" xfId="0" applyFont="1" applyFill="1" applyBorder="1" applyAlignment="1">
      <alignment vertical="center"/>
    </xf>
    <xf numFmtId="9" fontId="30" fillId="8" borderId="1" xfId="0" applyNumberFormat="1" applyFont="1" applyFill="1" applyBorder="1" applyAlignment="1">
      <alignment vertical="center"/>
    </xf>
    <xf numFmtId="9" fontId="30" fillId="8" borderId="52" xfId="0" applyNumberFormat="1" applyFont="1" applyFill="1" applyBorder="1" applyAlignment="1">
      <alignment vertical="center"/>
    </xf>
    <xf numFmtId="9" fontId="33" fillId="8" borderId="3" xfId="0" applyNumberFormat="1" applyFont="1" applyFill="1" applyBorder="1" applyAlignment="1">
      <alignment vertical="center"/>
    </xf>
    <xf numFmtId="4" fontId="30" fillId="8" borderId="15" xfId="0" applyNumberFormat="1" applyFont="1" applyFill="1" applyBorder="1" applyAlignment="1">
      <alignment vertical="center"/>
    </xf>
    <xf numFmtId="4" fontId="30" fillId="8" borderId="16" xfId="0" applyNumberFormat="1" applyFont="1" applyFill="1" applyBorder="1" applyAlignment="1">
      <alignment vertical="center"/>
    </xf>
    <xf numFmtId="9" fontId="33" fillId="8" borderId="16" xfId="0" applyNumberFormat="1" applyFont="1" applyFill="1" applyBorder="1" applyAlignment="1">
      <alignment vertical="center"/>
    </xf>
    <xf numFmtId="0" fontId="30" fillId="8" borderId="16" xfId="0" applyFont="1" applyFill="1" applyBorder="1" applyAlignment="1">
      <alignment vertical="center"/>
    </xf>
    <xf numFmtId="164" fontId="33" fillId="8" borderId="2" xfId="0" applyNumberFormat="1" applyFont="1" applyFill="1" applyBorder="1" applyAlignment="1">
      <alignment vertical="center"/>
    </xf>
    <xf numFmtId="9" fontId="30" fillId="8" borderId="2" xfId="0" applyNumberFormat="1" applyFont="1" applyFill="1" applyBorder="1" applyAlignment="1">
      <alignment vertical="center"/>
    </xf>
    <xf numFmtId="167" fontId="33" fillId="8" borderId="3" xfId="0" applyNumberFormat="1" applyFont="1" applyFill="1" applyBorder="1" applyAlignment="1">
      <alignment vertical="center"/>
    </xf>
    <xf numFmtId="9" fontId="7" fillId="0" borderId="0" xfId="0" applyNumberFormat="1" applyFont="1"/>
    <xf numFmtId="165" fontId="35" fillId="0" borderId="0" xfId="0" applyNumberFormat="1" applyFont="1" applyBorder="1"/>
    <xf numFmtId="0" fontId="20" fillId="6" borderId="37" xfId="0" applyFont="1" applyFill="1" applyBorder="1" applyAlignment="1">
      <alignment horizontal="justify" vertical="top" wrapText="1"/>
    </xf>
    <xf numFmtId="4" fontId="20" fillId="6" borderId="39" xfId="0" applyNumberFormat="1" applyFont="1" applyFill="1" applyBorder="1" applyAlignment="1">
      <alignment horizontal="left" vertical="top" wrapText="1"/>
    </xf>
    <xf numFmtId="4" fontId="20" fillId="6" borderId="37" xfId="0" applyNumberFormat="1" applyFont="1" applyFill="1" applyBorder="1" applyAlignment="1">
      <alignment horizontal="left" vertical="top" wrapText="1"/>
    </xf>
    <xf numFmtId="0" fontId="0" fillId="0" borderId="0" xfId="0" applyAlignment="1">
      <alignment horizontal="center" vertical="center"/>
    </xf>
    <xf numFmtId="0" fontId="0" fillId="0" borderId="31" xfId="0" applyBorder="1" applyAlignment="1">
      <alignment horizontal="center" vertical="center"/>
    </xf>
    <xf numFmtId="43" fontId="0" fillId="0" borderId="0" xfId="1" applyFont="1"/>
    <xf numFmtId="0" fontId="34" fillId="0" borderId="0" xfId="0" applyFont="1"/>
    <xf numFmtId="0" fontId="26" fillId="0" borderId="0" xfId="0" applyFont="1" applyAlignment="1">
      <alignment horizontal="center" vertical="center"/>
    </xf>
    <xf numFmtId="0" fontId="26" fillId="0" borderId="0" xfId="0" applyFont="1" applyAlignment="1">
      <alignment horizontal="right"/>
    </xf>
    <xf numFmtId="4" fontId="36" fillId="14" borderId="0" xfId="0" applyNumberFormat="1" applyFont="1" applyFill="1"/>
    <xf numFmtId="0" fontId="20" fillId="0" borderId="12" xfId="0" applyFont="1" applyBorder="1"/>
    <xf numFmtId="0" fontId="20" fillId="6" borderId="46" xfId="0" applyFont="1" applyFill="1" applyBorder="1" applyAlignment="1">
      <alignment horizontal="justify" vertical="top" wrapText="1"/>
    </xf>
    <xf numFmtId="0" fontId="0" fillId="0" borderId="53" xfId="0" applyBorder="1" applyAlignment="1">
      <alignment horizontal="center" vertical="center"/>
    </xf>
    <xf numFmtId="0" fontId="20" fillId="6" borderId="54" xfId="0" applyFont="1" applyFill="1" applyBorder="1" applyAlignment="1">
      <alignment horizontal="justify" vertical="top" wrapText="1"/>
    </xf>
    <xf numFmtId="0" fontId="20" fillId="6" borderId="53" xfId="0" applyFont="1" applyFill="1" applyBorder="1" applyAlignment="1">
      <alignment horizontal="center" vertical="center"/>
    </xf>
    <xf numFmtId="0" fontId="20" fillId="0" borderId="40" xfId="0" applyFont="1" applyBorder="1" applyAlignment="1">
      <alignment horizontal="justify" vertical="top" wrapText="1"/>
    </xf>
    <xf numFmtId="0" fontId="20" fillId="0" borderId="28" xfId="0" applyFont="1" applyBorder="1" applyAlignment="1">
      <alignment horizontal="center" vertical="top"/>
    </xf>
    <xf numFmtId="4" fontId="27" fillId="12" borderId="53" xfId="0" applyNumberFormat="1" applyFont="1" applyFill="1" applyBorder="1"/>
    <xf numFmtId="0" fontId="19" fillId="3" borderId="31" xfId="0" applyFont="1" applyFill="1" applyBorder="1" applyAlignment="1">
      <alignment horizontal="center" vertical="center" wrapText="1"/>
    </xf>
    <xf numFmtId="0" fontId="19" fillId="4" borderId="31" xfId="0" applyFont="1" applyFill="1" applyBorder="1" applyAlignment="1">
      <alignment vertical="center" wrapText="1"/>
    </xf>
    <xf numFmtId="0" fontId="19" fillId="4" borderId="31" xfId="0" applyFont="1" applyFill="1" applyBorder="1" applyAlignment="1">
      <alignment horizontal="left"/>
    </xf>
    <xf numFmtId="0" fontId="19" fillId="4" borderId="31" xfId="0" applyFont="1" applyFill="1" applyBorder="1" applyAlignment="1">
      <alignment horizontal="center"/>
    </xf>
    <xf numFmtId="0" fontId="19" fillId="4" borderId="31" xfId="0" applyFont="1" applyFill="1" applyBorder="1" applyAlignment="1">
      <alignment vertical="center"/>
    </xf>
    <xf numFmtId="0" fontId="19" fillId="4" borderId="31" xfId="0" applyFont="1" applyFill="1" applyBorder="1" applyAlignment="1">
      <alignment vertical="center" textRotation="90"/>
    </xf>
    <xf numFmtId="0" fontId="19" fillId="4" borderId="31" xfId="0" applyFont="1" applyFill="1" applyBorder="1" applyAlignment="1">
      <alignment horizontal="center" vertical="center"/>
    </xf>
    <xf numFmtId="0" fontId="20" fillId="0" borderId="0" xfId="0" applyFont="1" applyBorder="1" applyAlignment="1"/>
    <xf numFmtId="0" fontId="21" fillId="0" borderId="0" xfId="0" applyFont="1" applyAlignment="1">
      <alignment horizontal="left"/>
    </xf>
    <xf numFmtId="0" fontId="20" fillId="0" borderId="0" xfId="0" applyFont="1" applyBorder="1" applyAlignment="1">
      <alignment horizontal="left"/>
    </xf>
    <xf numFmtId="0" fontId="20" fillId="0" borderId="13" xfId="0" applyFont="1" applyBorder="1" applyAlignment="1">
      <alignment horizontal="left"/>
    </xf>
    <xf numFmtId="0" fontId="19" fillId="4" borderId="31" xfId="0" applyFont="1" applyFill="1" applyBorder="1" applyAlignment="1">
      <alignment horizontal="left" vertical="center" wrapText="1"/>
    </xf>
    <xf numFmtId="0" fontId="20" fillId="6" borderId="46" xfId="0" applyFont="1" applyFill="1" applyBorder="1" applyAlignment="1">
      <alignment horizontal="left" vertical="top" wrapText="1"/>
    </xf>
    <xf numFmtId="0" fontId="21" fillId="0" borderId="0" xfId="0" applyFont="1" applyBorder="1" applyAlignment="1">
      <alignment horizontal="left"/>
    </xf>
    <xf numFmtId="0" fontId="34" fillId="0" borderId="0" xfId="0" applyFont="1" applyAlignment="1">
      <alignment horizontal="left"/>
    </xf>
    <xf numFmtId="0" fontId="0" fillId="0" borderId="0" xfId="0"/>
    <xf numFmtId="0" fontId="2" fillId="4"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4" borderId="5" xfId="0" applyFont="1" applyFill="1" applyBorder="1" applyAlignment="1">
      <alignment horizontal="center" vertical="center"/>
    </xf>
    <xf numFmtId="0" fontId="2" fillId="4" borderId="4" xfId="0" applyFont="1" applyFill="1" applyBorder="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21" xfId="0" applyFont="1" applyFill="1" applyBorder="1" applyAlignment="1">
      <alignment horizontal="center" vertical="center"/>
    </xf>
    <xf numFmtId="9" fontId="23" fillId="0" borderId="28" xfId="0" applyNumberFormat="1" applyFont="1" applyFill="1" applyBorder="1" applyAlignment="1">
      <alignment horizontal="center" vertical="top"/>
    </xf>
    <xf numFmtId="0" fontId="23" fillId="0" borderId="28" xfId="0" applyFont="1" applyFill="1" applyBorder="1" applyAlignment="1">
      <alignment horizontal="center" vertical="top"/>
    </xf>
    <xf numFmtId="9" fontId="23" fillId="0" borderId="29" xfId="0" applyNumberFormat="1" applyFont="1" applyFill="1" applyBorder="1" applyAlignment="1">
      <alignment horizontal="center" vertical="top"/>
    </xf>
    <xf numFmtId="0" fontId="23" fillId="0" borderId="29" xfId="0" applyFont="1" applyFill="1" applyBorder="1" applyAlignment="1">
      <alignment horizontal="center" vertical="top"/>
    </xf>
    <xf numFmtId="9" fontId="23" fillId="0" borderId="31" xfId="0" applyNumberFormat="1" applyFont="1" applyFill="1" applyBorder="1" applyAlignment="1">
      <alignment horizontal="center" vertical="top"/>
    </xf>
    <xf numFmtId="0" fontId="23" fillId="0" borderId="31" xfId="0" applyFont="1" applyFill="1" applyBorder="1" applyAlignment="1">
      <alignment horizontal="center" vertical="top"/>
    </xf>
    <xf numFmtId="0" fontId="24" fillId="0" borderId="31" xfId="0" applyFont="1" applyFill="1" applyBorder="1" applyAlignment="1">
      <alignment horizontal="center" vertical="top"/>
    </xf>
    <xf numFmtId="0" fontId="9" fillId="16" borderId="31" xfId="0" applyFont="1" applyFill="1" applyBorder="1" applyAlignment="1">
      <alignment horizontal="left" vertical="top" wrapText="1"/>
    </xf>
    <xf numFmtId="0" fontId="0" fillId="0" borderId="0" xfId="0" applyAlignment="1">
      <alignment wrapText="1"/>
    </xf>
    <xf numFmtId="4" fontId="9" fillId="0" borderId="0" xfId="0" applyNumberFormat="1" applyFont="1" applyAlignment="1">
      <alignment horizontal="center" wrapText="1"/>
    </xf>
    <xf numFmtId="0" fontId="9" fillId="0" borderId="0" xfId="0" applyFont="1" applyAlignment="1">
      <alignment horizontal="left" wrapText="1"/>
    </xf>
    <xf numFmtId="0" fontId="9" fillId="17" borderId="1" xfId="0" applyFont="1" applyFill="1" applyBorder="1" applyAlignment="1">
      <alignment horizontal="left" vertical="top" wrapText="1"/>
    </xf>
    <xf numFmtId="0" fontId="11" fillId="0" borderId="0" xfId="0" applyFont="1" applyAlignment="1">
      <alignment horizontal="left" wrapText="1"/>
    </xf>
    <xf numFmtId="0" fontId="9" fillId="0" borderId="0" xfId="0" applyFont="1" applyAlignment="1">
      <alignment horizontal="left" vertical="top" wrapText="1"/>
    </xf>
    <xf numFmtId="0" fontId="7" fillId="0" borderId="0" xfId="0" applyFont="1" applyAlignment="1">
      <alignment horizontal="left" wrapText="1"/>
    </xf>
    <xf numFmtId="4" fontId="7" fillId="0" borderId="0" xfId="0" applyNumberFormat="1" applyFont="1" applyAlignment="1">
      <alignment wrapText="1"/>
    </xf>
    <xf numFmtId="0" fontId="8" fillId="0" borderId="0" xfId="0" applyFont="1" applyAlignment="1">
      <alignment horizontal="left" vertical="top" wrapText="1"/>
    </xf>
    <xf numFmtId="0" fontId="7" fillId="0" borderId="0" xfId="0" applyFont="1" applyAlignment="1">
      <alignment wrapText="1"/>
    </xf>
    <xf numFmtId="0" fontId="9" fillId="0" borderId="0" xfId="0" applyFont="1" applyAlignment="1">
      <alignment horizontal="right" vertical="top" wrapText="1"/>
    </xf>
    <xf numFmtId="4" fontId="9" fillId="0" borderId="0" xfId="0" applyNumberFormat="1" applyFont="1" applyAlignment="1">
      <alignment horizontal="left" vertical="top" wrapText="1"/>
    </xf>
    <xf numFmtId="0" fontId="9" fillId="0" borderId="0" xfId="0" applyFont="1" applyAlignment="1">
      <alignment wrapText="1"/>
    </xf>
    <xf numFmtId="0" fontId="10" fillId="0" borderId="0" xfId="0" applyFont="1" applyBorder="1" applyAlignment="1">
      <alignment wrapText="1"/>
    </xf>
    <xf numFmtId="0" fontId="7" fillId="0" borderId="0" xfId="0" applyFont="1" applyBorder="1" applyAlignment="1">
      <alignment horizontal="left" wrapText="1"/>
    </xf>
    <xf numFmtId="4" fontId="2" fillId="0" borderId="0" xfId="0" applyNumberFormat="1"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5" fillId="0" borderId="0" xfId="0" applyFont="1" applyBorder="1" applyAlignment="1">
      <alignment vertical="center"/>
    </xf>
    <xf numFmtId="0" fontId="2" fillId="4" borderId="5" xfId="0" applyFont="1" applyFill="1" applyBorder="1" applyAlignment="1">
      <alignment horizontal="left" vertical="center"/>
    </xf>
    <xf numFmtId="0" fontId="3" fillId="0" borderId="31" xfId="0" applyFont="1" applyBorder="1" applyAlignment="1">
      <alignment horizontal="justify" vertical="center" wrapText="1"/>
    </xf>
    <xf numFmtId="0" fontId="0" fillId="6" borderId="31" xfId="0" applyFill="1" applyBorder="1" applyAlignment="1">
      <alignment vertical="center"/>
    </xf>
    <xf numFmtId="0" fontId="3" fillId="6" borderId="31" xfId="0" applyFont="1" applyFill="1" applyBorder="1" applyAlignment="1">
      <alignment horizontal="justify" vertical="center" wrapText="1"/>
    </xf>
    <xf numFmtId="0" fontId="3" fillId="0" borderId="31" xfId="0" applyFont="1" applyBorder="1" applyAlignment="1">
      <alignment horizontal="center" vertical="center"/>
    </xf>
    <xf numFmtId="9" fontId="3" fillId="4" borderId="31" xfId="0" applyNumberFormat="1" applyFont="1" applyFill="1" applyBorder="1" applyAlignment="1">
      <alignment horizontal="center" vertical="center"/>
    </xf>
    <xf numFmtId="164" fontId="3" fillId="5" borderId="31" xfId="0" applyNumberFormat="1" applyFont="1" applyFill="1" applyBorder="1" applyAlignment="1">
      <alignment horizontal="center" vertical="center"/>
    </xf>
    <xf numFmtId="165" fontId="3" fillId="6" borderId="31" xfId="0" applyNumberFormat="1" applyFont="1" applyFill="1" applyBorder="1" applyAlignment="1">
      <alignment horizontal="left" vertical="center"/>
    </xf>
    <xf numFmtId="165" fontId="2" fillId="6" borderId="0" xfId="0" applyNumberFormat="1" applyFont="1" applyFill="1" applyBorder="1" applyAlignment="1">
      <alignment horizontal="left" vertical="center"/>
    </xf>
    <xf numFmtId="4" fontId="3" fillId="0" borderId="31" xfId="0" applyNumberFormat="1" applyFont="1" applyBorder="1" applyAlignment="1">
      <alignment horizontal="left" vertical="center" wrapText="1"/>
    </xf>
    <xf numFmtId="165" fontId="3" fillId="6" borderId="31" xfId="0" applyNumberFormat="1" applyFont="1" applyFill="1" applyBorder="1" applyAlignment="1">
      <alignment horizontal="right" vertical="center"/>
    </xf>
    <xf numFmtId="165" fontId="3" fillId="6" borderId="0" xfId="0" applyNumberFormat="1" applyFont="1" applyFill="1" applyBorder="1" applyAlignment="1">
      <alignment horizontal="left" vertical="center"/>
    </xf>
    <xf numFmtId="4" fontId="0" fillId="0" borderId="0" xfId="0" applyNumberFormat="1" applyAlignment="1">
      <alignment vertical="center"/>
    </xf>
    <xf numFmtId="0" fontId="3" fillId="0" borderId="0" xfId="0" applyFont="1" applyAlignment="1">
      <alignment horizontal="center" vertical="center"/>
    </xf>
    <xf numFmtId="0" fontId="2" fillId="0" borderId="0" xfId="0" applyFont="1" applyAlignment="1">
      <alignment vertical="center"/>
    </xf>
    <xf numFmtId="4" fontId="3" fillId="0" borderId="26" xfId="0" applyNumberFormat="1" applyFont="1" applyBorder="1" applyAlignment="1">
      <alignment horizontal="left" vertical="center"/>
    </xf>
    <xf numFmtId="4" fontId="3" fillId="0" borderId="37" xfId="0" applyNumberFormat="1" applyFont="1" applyBorder="1" applyAlignment="1">
      <alignment horizontal="left" vertical="center"/>
    </xf>
    <xf numFmtId="9" fontId="3" fillId="9" borderId="31" xfId="0" applyNumberFormat="1" applyFont="1" applyFill="1" applyBorder="1" applyAlignment="1">
      <alignment horizontal="center" vertical="center"/>
    </xf>
    <xf numFmtId="9" fontId="3" fillId="10" borderId="31" xfId="0" applyNumberFormat="1" applyFont="1" applyFill="1" applyBorder="1" applyAlignment="1">
      <alignment horizontal="center" vertical="center"/>
    </xf>
    <xf numFmtId="0" fontId="3" fillId="6" borderId="31" xfId="0" applyFont="1" applyFill="1" applyBorder="1" applyAlignment="1">
      <alignment horizontal="left" vertical="center"/>
    </xf>
    <xf numFmtId="4" fontId="3" fillId="6" borderId="31" xfId="0" applyNumberFormat="1" applyFont="1" applyFill="1" applyBorder="1" applyAlignment="1">
      <alignment horizontal="right" vertical="center"/>
    </xf>
    <xf numFmtId="4" fontId="2" fillId="6" borderId="31" xfId="0" applyNumberFormat="1" applyFont="1" applyFill="1" applyBorder="1" applyAlignment="1">
      <alignment horizontal="right" vertical="center"/>
    </xf>
    <xf numFmtId="4" fontId="13" fillId="6" borderId="31" xfId="0" applyNumberFormat="1" applyFont="1" applyFill="1" applyBorder="1" applyAlignment="1">
      <alignment horizontal="right" vertical="center"/>
    </xf>
    <xf numFmtId="0" fontId="16" fillId="6" borderId="31" xfId="0" applyFont="1" applyFill="1" applyBorder="1" applyAlignment="1">
      <alignment horizontal="center" vertical="center"/>
    </xf>
    <xf numFmtId="0" fontId="13" fillId="6" borderId="31" xfId="0" applyFont="1" applyFill="1" applyBorder="1" applyAlignment="1">
      <alignment horizontal="justify" vertical="center" wrapText="1"/>
    </xf>
    <xf numFmtId="4" fontId="13" fillId="11" borderId="31" xfId="0" applyNumberFormat="1" applyFont="1" applyFill="1" applyBorder="1" applyAlignment="1">
      <alignment horizontal="right" vertical="center"/>
    </xf>
    <xf numFmtId="4" fontId="3" fillId="0" borderId="27" xfId="0" applyNumberFormat="1" applyFont="1" applyBorder="1" applyAlignment="1">
      <alignment horizontal="left" vertical="center" wrapText="1"/>
    </xf>
    <xf numFmtId="0" fontId="3" fillId="6" borderId="31" xfId="0" applyFont="1" applyFill="1" applyBorder="1" applyAlignment="1">
      <alignment horizontal="justify" vertical="center"/>
    </xf>
    <xf numFmtId="0" fontId="3" fillId="6" borderId="31" xfId="0" applyFont="1" applyFill="1" applyBorder="1" applyAlignment="1">
      <alignment horizontal="left" vertical="center" wrapText="1"/>
    </xf>
    <xf numFmtId="4" fontId="18" fillId="6" borderId="31" xfId="0" applyNumberFormat="1" applyFont="1" applyFill="1" applyBorder="1" applyAlignment="1">
      <alignment horizontal="right" vertical="center"/>
    </xf>
    <xf numFmtId="4" fontId="3" fillId="0" borderId="36" xfId="0" applyNumberFormat="1" applyFont="1" applyBorder="1" applyAlignment="1">
      <alignment horizontal="left" vertical="center" wrapText="1"/>
    </xf>
    <xf numFmtId="4" fontId="3" fillId="0" borderId="36" xfId="0" applyNumberFormat="1" applyFont="1" applyBorder="1" applyAlignment="1">
      <alignment horizontal="left" vertical="center"/>
    </xf>
    <xf numFmtId="4" fontId="3" fillId="6" borderId="0" xfId="0" applyNumberFormat="1" applyFont="1" applyFill="1" applyBorder="1" applyAlignment="1">
      <alignment horizontal="right" vertical="center"/>
    </xf>
    <xf numFmtId="43" fontId="4" fillId="0" borderId="0" xfId="1" applyFont="1" applyAlignment="1">
      <alignment vertical="center"/>
    </xf>
    <xf numFmtId="4" fontId="4" fillId="0" borderId="0" xfId="0" applyNumberFormat="1" applyFont="1" applyAlignment="1">
      <alignment vertical="center"/>
    </xf>
    <xf numFmtId="9" fontId="3" fillId="5" borderId="31" xfId="0" applyNumberFormat="1" applyFont="1" applyFill="1" applyBorder="1" applyAlignment="1">
      <alignment horizontal="center" vertical="center"/>
    </xf>
    <xf numFmtId="49" fontId="3" fillId="0" borderId="31" xfId="0" applyNumberFormat="1" applyFont="1" applyBorder="1" applyAlignment="1">
      <alignment horizontal="left" vertical="center"/>
    </xf>
    <xf numFmtId="4" fontId="5" fillId="6" borderId="31" xfId="0" applyNumberFormat="1" applyFont="1" applyFill="1" applyBorder="1" applyAlignment="1">
      <alignment horizontal="right" vertical="center"/>
    </xf>
    <xf numFmtId="0" fontId="13" fillId="0" borderId="31" xfId="0" applyFont="1" applyBorder="1" applyAlignment="1">
      <alignment horizontal="center" vertical="center"/>
    </xf>
    <xf numFmtId="0" fontId="17" fillId="6" borderId="31" xfId="0" applyFont="1" applyFill="1" applyBorder="1" applyAlignment="1">
      <alignment horizontal="justify" vertical="center" wrapText="1"/>
    </xf>
    <xf numFmtId="0" fontId="5" fillId="6" borderId="31" xfId="0" applyFont="1" applyFill="1" applyBorder="1" applyAlignment="1">
      <alignment horizontal="justify" vertical="center" wrapText="1"/>
    </xf>
    <xf numFmtId="0" fontId="3" fillId="0" borderId="31" xfId="0" applyFont="1" applyBorder="1" applyAlignment="1">
      <alignment horizontal="left" vertical="center" wrapText="1"/>
    </xf>
    <xf numFmtId="49" fontId="3" fillId="0" borderId="31" xfId="0" applyNumberFormat="1" applyFont="1" applyBorder="1" applyAlignment="1">
      <alignment horizontal="center" vertical="center" wrapText="1"/>
    </xf>
    <xf numFmtId="49" fontId="3" fillId="0" borderId="31" xfId="0" applyNumberFormat="1" applyFont="1" applyBorder="1" applyAlignment="1">
      <alignment horizontal="left" vertical="center" wrapText="1"/>
    </xf>
    <xf numFmtId="0" fontId="3" fillId="0" borderId="31" xfId="0" applyFont="1" applyBorder="1" applyAlignment="1">
      <alignment horizontal="left" vertical="center"/>
    </xf>
    <xf numFmtId="4" fontId="18" fillId="6" borderId="0" xfId="0" applyNumberFormat="1" applyFont="1" applyFill="1" applyBorder="1" applyAlignment="1">
      <alignment horizontal="right" vertical="center"/>
    </xf>
    <xf numFmtId="4" fontId="5" fillId="6" borderId="0" xfId="0" applyNumberFormat="1" applyFont="1" applyFill="1" applyBorder="1" applyAlignment="1">
      <alignment horizontal="right" vertical="center"/>
    </xf>
    <xf numFmtId="0" fontId="3" fillId="0" borderId="26" xfId="0" applyFont="1" applyBorder="1" applyAlignment="1">
      <alignment horizontal="justify" vertical="top" wrapText="1"/>
    </xf>
    <xf numFmtId="0" fontId="20" fillId="6" borderId="36" xfId="0" applyFont="1" applyFill="1" applyBorder="1" applyAlignment="1">
      <alignment horizontal="justify" vertical="top" wrapText="1"/>
    </xf>
    <xf numFmtId="0" fontId="3" fillId="0" borderId="25" xfId="0" applyFont="1" applyBorder="1" applyAlignment="1">
      <alignment horizontal="justify" vertical="top" wrapText="1"/>
    </xf>
    <xf numFmtId="4" fontId="3" fillId="0" borderId="28" xfId="0" applyNumberFormat="1" applyFont="1" applyBorder="1" applyAlignment="1">
      <alignment horizontal="left" vertical="center"/>
    </xf>
    <xf numFmtId="0" fontId="3" fillId="6" borderId="25" xfId="0" applyFont="1" applyFill="1" applyBorder="1" applyAlignment="1">
      <alignment horizontal="justify" vertical="top" wrapText="1"/>
    </xf>
    <xf numFmtId="0" fontId="3" fillId="0" borderId="29" xfId="0" applyFont="1" applyBorder="1" applyAlignment="1">
      <alignment horizontal="center" vertical="top"/>
    </xf>
    <xf numFmtId="9" fontId="3" fillId="0" borderId="29" xfId="0" applyNumberFormat="1" applyFont="1" applyFill="1" applyBorder="1" applyAlignment="1">
      <alignment horizontal="center" vertical="top"/>
    </xf>
    <xf numFmtId="0" fontId="3" fillId="0" borderId="29" xfId="0" applyFont="1" applyFill="1" applyBorder="1" applyAlignment="1">
      <alignment horizontal="center" vertical="top"/>
    </xf>
    <xf numFmtId="164" fontId="23" fillId="5" borderId="28" xfId="0" applyNumberFormat="1" applyFont="1" applyFill="1" applyBorder="1" applyAlignment="1">
      <alignment horizontal="center" vertical="top"/>
    </xf>
    <xf numFmtId="164" fontId="3" fillId="5" borderId="29" xfId="0" applyNumberFormat="1" applyFont="1" applyFill="1" applyBorder="1" applyAlignment="1">
      <alignment horizontal="center" vertical="top"/>
    </xf>
    <xf numFmtId="0" fontId="3" fillId="0" borderId="26" xfId="0" applyFont="1" applyBorder="1" applyAlignment="1">
      <alignment horizontal="left" vertical="top" wrapText="1"/>
    </xf>
    <xf numFmtId="0" fontId="19" fillId="4" borderId="0" xfId="0" applyFont="1" applyFill="1" applyBorder="1" applyAlignment="1">
      <alignment horizontal="center" vertical="center" wrapText="1"/>
    </xf>
    <xf numFmtId="0" fontId="19" fillId="4" borderId="0" xfId="0" applyFont="1" applyFill="1" applyBorder="1" applyAlignment="1">
      <alignment vertical="center" wrapText="1"/>
    </xf>
    <xf numFmtId="4" fontId="27" fillId="18" borderId="31" xfId="0" applyNumberFormat="1" applyFont="1" applyFill="1" applyBorder="1"/>
    <xf numFmtId="15" fontId="7" fillId="0" borderId="21" xfId="0" applyNumberFormat="1" applyFont="1" applyBorder="1" applyAlignment="1">
      <alignment horizontal="center" wrapText="1"/>
    </xf>
    <xf numFmtId="0" fontId="10" fillId="0" borderId="3" xfId="0" applyFont="1" applyBorder="1" applyAlignment="1">
      <alignment wrapText="1"/>
    </xf>
    <xf numFmtId="0" fontId="9" fillId="0" borderId="21" xfId="0" applyFont="1" applyBorder="1" applyAlignment="1">
      <alignment horizontal="left" vertical="center" wrapText="1"/>
    </xf>
    <xf numFmtId="0" fontId="10" fillId="0" borderId="3" xfId="0" applyFont="1" applyBorder="1" applyAlignment="1">
      <alignment horizontal="left" wrapText="1"/>
    </xf>
    <xf numFmtId="0" fontId="9" fillId="0" borderId="3" xfId="0" applyFont="1" applyBorder="1" applyAlignment="1">
      <alignment horizontal="left" vertical="center" wrapText="1"/>
    </xf>
    <xf numFmtId="0" fontId="11" fillId="0" borderId="0" xfId="0" applyFont="1" applyAlignment="1">
      <alignment horizontal="left" wrapText="1"/>
    </xf>
    <xf numFmtId="0" fontId="0" fillId="0" borderId="0" xfId="0" applyAlignment="1">
      <alignment wrapText="1"/>
    </xf>
    <xf numFmtId="0" fontId="7" fillId="0" borderId="31" xfId="0" applyFont="1" applyBorder="1" applyAlignment="1">
      <alignment horizontal="justify" vertical="top" wrapText="1"/>
    </xf>
    <xf numFmtId="0" fontId="7" fillId="0" borderId="0" xfId="0" applyFont="1" applyBorder="1" applyAlignment="1">
      <alignment horizontal="left" wrapText="1"/>
    </xf>
    <xf numFmtId="4" fontId="9" fillId="15" borderId="31" xfId="0" applyNumberFormat="1" applyFont="1" applyFill="1" applyBorder="1" applyAlignment="1">
      <alignment horizontal="left" vertical="top" wrapText="1"/>
    </xf>
    <xf numFmtId="4" fontId="9" fillId="0" borderId="0" xfId="0" applyNumberFormat="1" applyFont="1" applyAlignment="1">
      <alignment horizontal="center" wrapText="1"/>
    </xf>
    <xf numFmtId="0" fontId="7" fillId="0" borderId="31" xfId="0" applyFont="1" applyBorder="1" applyAlignment="1">
      <alignment horizontal="justify" vertical="top"/>
    </xf>
    <xf numFmtId="0" fontId="2" fillId="4" borderId="4" xfId="0" applyFont="1" applyFill="1" applyBorder="1" applyAlignment="1">
      <alignment horizontal="center" vertical="center" wrapText="1"/>
    </xf>
    <xf numFmtId="0" fontId="18" fillId="0" borderId="13" xfId="0" applyFont="1" applyBorder="1" applyAlignment="1">
      <alignment vertical="center"/>
    </xf>
    <xf numFmtId="0" fontId="2" fillId="3" borderId="4" xfId="0" applyFont="1" applyFill="1" applyBorder="1" applyAlignment="1">
      <alignment horizontal="center" vertical="center" wrapText="1"/>
    </xf>
    <xf numFmtId="0" fontId="5" fillId="0" borderId="11" xfId="0" applyFont="1" applyBorder="1" applyAlignment="1">
      <alignment vertical="center" wrapText="1"/>
    </xf>
    <xf numFmtId="0" fontId="2" fillId="3" borderId="5" xfId="0" applyFont="1" applyFill="1" applyBorder="1" applyAlignment="1">
      <alignment horizontal="center" vertical="center"/>
    </xf>
    <xf numFmtId="0" fontId="5" fillId="0" borderId="12" xfId="0" applyFont="1" applyBorder="1" applyAlignment="1">
      <alignment vertical="center"/>
    </xf>
    <xf numFmtId="0" fontId="2" fillId="3" borderId="4" xfId="0" applyFont="1" applyFill="1" applyBorder="1" applyAlignment="1">
      <alignment horizontal="center" vertical="center"/>
    </xf>
    <xf numFmtId="0" fontId="5" fillId="0" borderId="13" xfId="0" applyFont="1" applyBorder="1" applyAlignment="1">
      <alignment vertical="center"/>
    </xf>
    <xf numFmtId="0" fontId="2" fillId="4" borderId="6" xfId="0" applyFont="1" applyFill="1" applyBorder="1" applyAlignment="1">
      <alignment horizontal="center" vertical="center" wrapText="1"/>
    </xf>
    <xf numFmtId="0" fontId="5" fillId="0" borderId="14" xfId="0" applyFont="1" applyBorder="1" applyAlignment="1">
      <alignment vertical="center"/>
    </xf>
    <xf numFmtId="0" fontId="2" fillId="4" borderId="5" xfId="0" applyFont="1" applyFill="1" applyBorder="1" applyAlignment="1">
      <alignment horizontal="center" vertical="center"/>
    </xf>
    <xf numFmtId="0" fontId="5" fillId="0" borderId="7" xfId="0" applyFont="1" applyBorder="1" applyAlignment="1">
      <alignment vertical="center"/>
    </xf>
    <xf numFmtId="0" fontId="5" fillId="0" borderId="6"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2" fillId="4" borderId="4" xfId="0" applyFont="1" applyFill="1" applyBorder="1" applyAlignment="1">
      <alignment horizontal="center" vertical="center"/>
    </xf>
    <xf numFmtId="0" fontId="2" fillId="4" borderId="8" xfId="0" applyFont="1" applyFill="1" applyBorder="1" applyAlignment="1">
      <alignment horizontal="center" vertical="center" wrapText="1"/>
    </xf>
    <xf numFmtId="0" fontId="5" fillId="0" borderId="9" xfId="0" applyFont="1" applyBorder="1" applyAlignment="1">
      <alignment vertical="center"/>
    </xf>
    <xf numFmtId="0" fontId="5" fillId="0" borderId="10" xfId="0" applyFont="1" applyBorder="1" applyAlignment="1">
      <alignment vertical="center"/>
    </xf>
    <xf numFmtId="0" fontId="2" fillId="4" borderId="5" xfId="0" applyFont="1" applyFill="1" applyBorder="1" applyAlignment="1">
      <alignment horizontal="center" vertical="center" wrapText="1"/>
    </xf>
    <xf numFmtId="0" fontId="2" fillId="4" borderId="18" xfId="0" applyFont="1" applyFill="1" applyBorder="1" applyAlignment="1">
      <alignment horizontal="center" vertical="center" textRotation="90"/>
    </xf>
    <xf numFmtId="0" fontId="5" fillId="0" borderId="34" xfId="0" applyFont="1" applyBorder="1" applyAlignment="1">
      <alignment vertical="center"/>
    </xf>
    <xf numFmtId="0" fontId="2" fillId="4" borderId="20" xfId="0" applyFont="1" applyFill="1" applyBorder="1" applyAlignment="1">
      <alignment horizontal="left" vertical="center"/>
    </xf>
    <xf numFmtId="0" fontId="5" fillId="0" borderId="35" xfId="0" applyFont="1" applyBorder="1" applyAlignment="1">
      <alignment vertical="center"/>
    </xf>
    <xf numFmtId="0" fontId="2" fillId="0" borderId="0" xfId="0" applyFont="1" applyAlignment="1">
      <alignment horizontal="left" vertical="center"/>
    </xf>
    <xf numFmtId="0" fontId="4" fillId="0" borderId="0" xfId="0" applyFont="1" applyAlignment="1">
      <alignment vertical="center"/>
    </xf>
    <xf numFmtId="4" fontId="2" fillId="0" borderId="0" xfId="0" applyNumberFormat="1" applyFont="1" applyAlignment="1">
      <alignment horizontal="left" vertical="center"/>
    </xf>
    <xf numFmtId="0" fontId="2" fillId="2" borderId="2" xfId="0" applyFont="1" applyFill="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2" fillId="2" borderId="21" xfId="0" applyFont="1" applyFill="1" applyBorder="1" applyAlignment="1">
      <alignment horizontal="center" vertical="center"/>
    </xf>
    <xf numFmtId="0" fontId="5" fillId="0" borderId="11" xfId="0" applyFont="1" applyBorder="1" applyAlignment="1">
      <alignment vertical="center"/>
    </xf>
    <xf numFmtId="0" fontId="8" fillId="7" borderId="18" xfId="0" applyFont="1" applyFill="1" applyBorder="1" applyAlignment="1">
      <alignment horizontal="center" vertical="center" textRotation="90"/>
    </xf>
    <xf numFmtId="0" fontId="10" fillId="0" borderId="34" xfId="0" applyFont="1" applyBorder="1"/>
    <xf numFmtId="0" fontId="9" fillId="7" borderId="41" xfId="0" applyFont="1" applyFill="1" applyBorder="1" applyAlignment="1">
      <alignment horizontal="center" vertical="center" wrapText="1"/>
    </xf>
    <xf numFmtId="0" fontId="10" fillId="0" borderId="35" xfId="0" applyFont="1" applyBorder="1"/>
    <xf numFmtId="0" fontId="2" fillId="7" borderId="5" xfId="0" applyFont="1" applyFill="1" applyBorder="1" applyAlignment="1">
      <alignment horizontal="center" vertical="center" wrapText="1"/>
    </xf>
    <xf numFmtId="0" fontId="10" fillId="0" borderId="7" xfId="0" applyFont="1" applyBorder="1"/>
    <xf numFmtId="0" fontId="10" fillId="0" borderId="42" xfId="0" applyFont="1" applyBorder="1"/>
    <xf numFmtId="0" fontId="8" fillId="7" borderId="4" xfId="0" applyFont="1" applyFill="1" applyBorder="1" applyAlignment="1">
      <alignment horizontal="center" vertical="center" wrapText="1"/>
    </xf>
    <xf numFmtId="0" fontId="10" fillId="0" borderId="11" xfId="0" applyFont="1" applyBorder="1"/>
    <xf numFmtId="0" fontId="8" fillId="4" borderId="8" xfId="0" applyFont="1" applyFill="1" applyBorder="1" applyAlignment="1">
      <alignment horizontal="center" vertical="center" wrapText="1"/>
    </xf>
    <xf numFmtId="0" fontId="10" fillId="0" borderId="9" xfId="0" applyFont="1" applyBorder="1"/>
    <xf numFmtId="0" fontId="10" fillId="0" borderId="10" xfId="0" applyFont="1" applyBorder="1"/>
    <xf numFmtId="0" fontId="9" fillId="4" borderId="4" xfId="0" applyFont="1" applyFill="1" applyBorder="1" applyAlignment="1">
      <alignment horizontal="center" vertical="center" wrapText="1"/>
    </xf>
    <xf numFmtId="0" fontId="10" fillId="0" borderId="13" xfId="0" applyFont="1" applyBorder="1"/>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6" xfId="0" applyFont="1" applyBorder="1"/>
    <xf numFmtId="0" fontId="8" fillId="7" borderId="5" xfId="0" applyFont="1" applyFill="1" applyBorder="1" applyAlignment="1">
      <alignment horizontal="center" vertical="center" wrapText="1"/>
    </xf>
    <xf numFmtId="0" fontId="28" fillId="0" borderId="0" xfId="0" applyFont="1" applyAlignment="1">
      <alignment horizontal="left"/>
    </xf>
    <xf numFmtId="0" fontId="0" fillId="0" borderId="0" xfId="0"/>
    <xf numFmtId="4" fontId="28" fillId="0" borderId="0" xfId="0" applyNumberFormat="1" applyFont="1" applyAlignment="1">
      <alignment horizontal="left"/>
    </xf>
    <xf numFmtId="0" fontId="9" fillId="2" borderId="21" xfId="0" applyFont="1" applyFill="1" applyBorder="1" applyAlignment="1">
      <alignment horizontal="center" vertical="center"/>
    </xf>
    <xf numFmtId="0" fontId="10" fillId="0" borderId="2" xfId="0" applyFont="1" applyBorder="1"/>
    <xf numFmtId="0" fontId="10" fillId="0" borderId="3" xfId="0" applyFont="1" applyBorder="1"/>
    <xf numFmtId="0" fontId="8" fillId="3" borderId="4" xfId="0" applyFont="1" applyFill="1" applyBorder="1" applyAlignment="1">
      <alignment horizontal="center" vertical="center"/>
    </xf>
    <xf numFmtId="0" fontId="8" fillId="4" borderId="5" xfId="0" applyFont="1" applyFill="1" applyBorder="1" applyAlignment="1">
      <alignment horizontal="center" vertical="center"/>
    </xf>
    <xf numFmtId="0" fontId="10" fillId="0" borderId="15" xfId="0" applyFont="1" applyBorder="1"/>
    <xf numFmtId="0" fontId="10" fillId="0" borderId="16" xfId="0" applyFont="1" applyBorder="1"/>
    <xf numFmtId="0" fontId="10" fillId="0" borderId="17" xfId="0" applyFont="1" applyBorder="1"/>
    <xf numFmtId="0" fontId="8" fillId="4" borderId="4" xfId="0" applyFont="1" applyFill="1" applyBorder="1" applyAlignment="1">
      <alignment horizontal="center" vertical="center"/>
    </xf>
    <xf numFmtId="0" fontId="8" fillId="4" borderId="18" xfId="0" applyFont="1" applyFill="1" applyBorder="1" applyAlignment="1">
      <alignment horizontal="center" vertical="center" textRotation="90"/>
    </xf>
    <xf numFmtId="0" fontId="8" fillId="4" borderId="20" xfId="0" applyFont="1" applyFill="1" applyBorder="1" applyAlignment="1">
      <alignment horizontal="left" vertical="center"/>
    </xf>
    <xf numFmtId="0" fontId="26" fillId="0" borderId="0" xfId="0" applyFont="1" applyAlignment="1">
      <alignment horizontal="right"/>
    </xf>
    <xf numFmtId="0" fontId="19" fillId="4" borderId="31" xfId="0" applyFont="1" applyFill="1" applyBorder="1" applyAlignment="1">
      <alignment horizontal="center" vertical="center" wrapText="1"/>
    </xf>
    <xf numFmtId="0" fontId="19" fillId="4" borderId="39" xfId="0" applyFont="1" applyFill="1" applyBorder="1" applyAlignment="1">
      <alignment horizontal="center" vertical="center" wrapText="1"/>
    </xf>
    <xf numFmtId="0" fontId="19" fillId="4" borderId="38" xfId="0" applyFont="1" applyFill="1" applyBorder="1" applyAlignment="1">
      <alignment horizontal="center" vertical="center" wrapText="1"/>
    </xf>
    <xf numFmtId="0" fontId="19" fillId="3" borderId="31" xfId="0" applyFont="1" applyFill="1" applyBorder="1" applyAlignment="1">
      <alignment horizontal="center" vertical="center" wrapText="1"/>
    </xf>
    <xf numFmtId="0" fontId="19" fillId="4" borderId="31" xfId="0" applyFont="1" applyFill="1" applyBorder="1" applyAlignment="1">
      <alignment horizontal="center" vertical="center"/>
    </xf>
    <xf numFmtId="0" fontId="20" fillId="0" borderId="31" xfId="0" applyFont="1" applyBorder="1"/>
    <xf numFmtId="0" fontId="37" fillId="18" borderId="0" xfId="0" applyFont="1" applyFill="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valerio\AppData\Local\Microsoft\Windows\INetCache\Content.Outlook\5SJQ0BQX\Matriz%20program&#225;tica%20-%20Municipalidad%20de%20Orotina%20-PAO%202022%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SUPUESTOS/PRESUPUESTO%202022/PRESUPUESTO%20CERO-%20PARTIDAS%20ESPEC&#205;FICAS%202022/Matriz%20program&#225;tica%20-%20Municipalidad%20de%20Orotina%20-Partidas%20espec&#236;ficas%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O GENERAL"/>
      <sheetName val="PROGRAMA I"/>
      <sheetName val="RESTRINGIDOP1"/>
      <sheetName val="PROGRAMA II"/>
      <sheetName val="RESTRINGIDOP2"/>
      <sheetName val="PROGRAMA III"/>
      <sheetName val="RESTRINGIDOP3"/>
      <sheetName val="PROGRAMA IV"/>
      <sheetName val="RESTRINGIDOP4"/>
      <sheetName val="EVALUACIÓN POA"/>
      <sheetName val="CALCULO POR AREAS"/>
      <sheetName val="GRAFICOS"/>
      <sheetName val=" METAS CUMPLIDAS "/>
    </sheetNames>
    <sheetDataSet>
      <sheetData sheetId="0">
        <row r="5">
          <cell r="D5" t="str">
            <v>MUNICIPALIDAD DE OROTINA</v>
          </cell>
        </row>
        <row r="7">
          <cell r="D7">
            <v>2022</v>
          </cell>
        </row>
      </sheetData>
      <sheetData sheetId="1">
        <row r="1">
          <cell r="A1" t="str">
            <v>PLAN OPERATIVO ANUAL</v>
          </cell>
        </row>
        <row r="2">
          <cell r="A2" t="str">
            <v>MUNICIPALIDAD DE OROTINA</v>
          </cell>
        </row>
        <row r="3">
          <cell r="A3">
            <v>2022</v>
          </cell>
        </row>
      </sheetData>
      <sheetData sheetId="2">
        <row r="5">
          <cell r="C5">
            <v>3</v>
          </cell>
          <cell r="D5">
            <v>6</v>
          </cell>
          <cell r="F5">
            <v>7.5</v>
          </cell>
          <cell r="G5">
            <v>6.5</v>
          </cell>
        </row>
        <row r="8">
          <cell r="B8">
            <v>23</v>
          </cell>
        </row>
        <row r="9">
          <cell r="B9">
            <v>9</v>
          </cell>
        </row>
        <row r="10">
          <cell r="B10">
            <v>14</v>
          </cell>
        </row>
      </sheetData>
      <sheetData sheetId="3">
        <row r="1">
          <cell r="A1" t="str">
            <v>PLAN OPERATIVO ANUAL</v>
          </cell>
        </row>
      </sheetData>
      <sheetData sheetId="4">
        <row r="5">
          <cell r="C5">
            <v>3.5</v>
          </cell>
          <cell r="D5">
            <v>4.5</v>
          </cell>
          <cell r="F5">
            <v>7.5</v>
          </cell>
          <cell r="G5">
            <v>7.5</v>
          </cell>
        </row>
        <row r="8">
          <cell r="B8">
            <v>23</v>
          </cell>
        </row>
        <row r="9">
          <cell r="B9">
            <v>8</v>
          </cell>
        </row>
        <row r="10">
          <cell r="B10">
            <v>15</v>
          </cell>
        </row>
      </sheetData>
      <sheetData sheetId="5"/>
      <sheetData sheetId="6">
        <row r="5">
          <cell r="C5">
            <v>9.5</v>
          </cell>
          <cell r="D5">
            <v>54.5</v>
          </cell>
          <cell r="F5">
            <v>5.5</v>
          </cell>
          <cell r="G5">
            <v>5.5</v>
          </cell>
        </row>
        <row r="8">
          <cell r="B8">
            <v>75</v>
          </cell>
        </row>
        <row r="9">
          <cell r="B9">
            <v>64</v>
          </cell>
        </row>
        <row r="10">
          <cell r="B10">
            <v>11</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O GENERAL"/>
      <sheetName val="PROGRAMA I"/>
      <sheetName val="RESTRINGIDOP1"/>
      <sheetName val="PROGRAMA II"/>
      <sheetName val="RESTRINGIDOP2"/>
      <sheetName val="PROGRAMA III"/>
      <sheetName val="RESTRINGIDOP3"/>
      <sheetName val="PROGRAMA IV"/>
      <sheetName val="RESTRINGIDOP4"/>
      <sheetName val="EVALUACIÓN POA"/>
      <sheetName val="CALCULO POR AREAS"/>
      <sheetName val="GRAFICOS"/>
      <sheetName val=" METAS CUMPLIDAS "/>
    </sheetNames>
    <sheetDataSet>
      <sheetData sheetId="0">
        <row r="41">
          <cell r="D41" t="str">
            <v>Gestión del desarrollo local</v>
          </cell>
        </row>
        <row r="42">
          <cell r="D42" t="str">
            <v>Obras públicas e infraestructura municipal.</v>
          </cell>
        </row>
        <row r="43">
          <cell r="D43" t="str">
            <v>Atracción de inversiones.</v>
          </cell>
        </row>
        <row r="44">
          <cell r="D44" t="str">
            <v>Innovación en servicios municipales.</v>
          </cell>
        </row>
        <row r="45">
          <cell r="D45" t="str">
            <v>Capacidades municipales.</v>
          </cell>
        </row>
        <row r="46">
          <cell r="D46" t="str">
            <v>Recursos financieros.</v>
          </cell>
        </row>
        <row r="47">
          <cell r="D47" t="str">
            <v>No aplica</v>
          </cell>
        </row>
        <row r="48">
          <cell r="D48" t="str">
            <v>No aplica</v>
          </cell>
        </row>
        <row r="49">
          <cell r="D49" t="str">
            <v>No aplica</v>
          </cell>
        </row>
        <row r="50">
          <cell r="D50" t="str">
            <v>No aplica</v>
          </cell>
        </row>
        <row r="51">
          <cell r="D51" t="str">
            <v>No aplica</v>
          </cell>
        </row>
        <row r="52">
          <cell r="D52" t="str">
            <v>No aplica</v>
          </cell>
        </row>
        <row r="53">
          <cell r="D53" t="str">
            <v>No aplica</v>
          </cell>
        </row>
        <row r="54">
          <cell r="D54" t="str">
            <v>No aplica</v>
          </cell>
        </row>
        <row r="55">
          <cell r="D55" t="str">
            <v>No aplica</v>
          </cell>
        </row>
        <row r="56">
          <cell r="D56" t="str">
            <v>No aplica</v>
          </cell>
        </row>
        <row r="57">
          <cell r="D57" t="str">
            <v>No aplica</v>
          </cell>
        </row>
        <row r="58">
          <cell r="D58" t="str">
            <v>No aplica</v>
          </cell>
        </row>
        <row r="59">
          <cell r="D59" t="str">
            <v>No aplica</v>
          </cell>
        </row>
        <row r="60">
          <cell r="D60" t="str">
            <v>No aplica</v>
          </cell>
        </row>
        <row r="61">
          <cell r="D61" t="str">
            <v>No aplica</v>
          </cell>
        </row>
        <row r="62">
          <cell r="D62" t="str">
            <v>No aplica</v>
          </cell>
        </row>
      </sheetData>
      <sheetData sheetId="1">
        <row r="2">
          <cell r="A2" t="str">
            <v>MUNICIPALIDAD DE OROTINA</v>
          </cell>
        </row>
        <row r="3">
          <cell r="A3">
            <v>2022</v>
          </cell>
          <cell r="B3"/>
          <cell r="C3"/>
          <cell r="D3"/>
          <cell r="E3"/>
          <cell r="F3"/>
          <cell r="G3"/>
          <cell r="H3"/>
        </row>
      </sheetData>
      <sheetData sheetId="2"/>
      <sheetData sheetId="3"/>
      <sheetData sheetId="4"/>
      <sheetData sheetId="5">
        <row r="1">
          <cell r="A1" t="str">
            <v>PLAN OPERATIVO ANUAL</v>
          </cell>
        </row>
      </sheetData>
      <sheetData sheetId="6"/>
      <sheetData sheetId="7"/>
      <sheetData sheetId="8">
        <row r="5">
          <cell r="C5">
            <v>0</v>
          </cell>
          <cell r="D5">
            <v>3</v>
          </cell>
          <cell r="E5">
            <v>3</v>
          </cell>
          <cell r="F5">
            <v>0</v>
          </cell>
          <cell r="G5">
            <v>0</v>
          </cell>
          <cell r="I5">
            <v>0</v>
          </cell>
          <cell r="J5">
            <v>0</v>
          </cell>
          <cell r="L5">
            <v>0</v>
          </cell>
          <cell r="M5">
            <v>0</v>
          </cell>
        </row>
        <row r="8">
          <cell r="B8">
            <v>3</v>
          </cell>
        </row>
        <row r="9">
          <cell r="B9">
            <v>3</v>
          </cell>
        </row>
        <row r="10">
          <cell r="B10">
            <v>0</v>
          </cell>
        </row>
      </sheetData>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7"/>
  <sheetViews>
    <sheetView showGridLines="0" tabSelected="1" zoomScale="70" zoomScaleNormal="70" workbookViewId="0">
      <selection activeCell="B23" sqref="B23"/>
    </sheetView>
  </sheetViews>
  <sheetFormatPr baseColWidth="10" defaultRowHeight="15" x14ac:dyDescent="0.25"/>
  <cols>
    <col min="1" max="1" width="14.28515625" style="264" customWidth="1"/>
    <col min="2" max="2" width="14.5703125" style="264" customWidth="1"/>
    <col min="3" max="3" width="4" style="264" customWidth="1"/>
    <col min="4" max="4" width="34.85546875" style="264" bestFit="1" customWidth="1"/>
    <col min="5" max="16384" width="11.42578125" style="264"/>
  </cols>
  <sheetData>
    <row r="1" spans="1:8" x14ac:dyDescent="0.25">
      <c r="A1" s="356" t="s">
        <v>296</v>
      </c>
      <c r="B1" s="356"/>
      <c r="C1" s="356"/>
      <c r="D1" s="356"/>
      <c r="E1" s="356"/>
      <c r="F1" s="356"/>
      <c r="G1" s="356"/>
      <c r="H1" s="356"/>
    </row>
    <row r="2" spans="1:8" x14ac:dyDescent="0.25">
      <c r="A2" s="356" t="s">
        <v>297</v>
      </c>
      <c r="B2" s="356"/>
      <c r="C2" s="356"/>
      <c r="D2" s="356"/>
      <c r="E2" s="356"/>
      <c r="F2" s="356"/>
      <c r="G2" s="356"/>
      <c r="H2" s="356"/>
    </row>
    <row r="3" spans="1:8" x14ac:dyDescent="0.25">
      <c r="A3" s="265"/>
      <c r="B3" s="265"/>
      <c r="C3" s="265"/>
      <c r="D3" s="265"/>
      <c r="E3" s="265"/>
    </row>
    <row r="4" spans="1:8" ht="15.75" thickBot="1" x14ac:dyDescent="0.3">
      <c r="A4" s="266"/>
      <c r="B4" s="265"/>
      <c r="C4" s="265"/>
      <c r="D4" s="265"/>
      <c r="E4" s="265"/>
    </row>
    <row r="5" spans="1:8" ht="15.75" thickBot="1" x14ac:dyDescent="0.3">
      <c r="A5" s="351" t="s">
        <v>298</v>
      </c>
      <c r="B5" s="352"/>
      <c r="C5" s="266"/>
      <c r="D5" s="267" t="s">
        <v>299</v>
      </c>
      <c r="E5" s="265"/>
    </row>
    <row r="6" spans="1:8" ht="15.75" thickBot="1" x14ac:dyDescent="0.3">
      <c r="A6" s="268"/>
      <c r="B6" s="268"/>
      <c r="C6" s="266"/>
      <c r="D6" s="269"/>
      <c r="E6" s="265"/>
    </row>
    <row r="7" spans="1:8" ht="15.75" thickBot="1" x14ac:dyDescent="0.3">
      <c r="A7" s="351" t="s">
        <v>300</v>
      </c>
      <c r="B7" s="352"/>
      <c r="C7" s="266"/>
      <c r="D7" s="267">
        <v>2022</v>
      </c>
      <c r="E7" s="265"/>
    </row>
    <row r="8" spans="1:8" x14ac:dyDescent="0.25">
      <c r="A8" s="270"/>
      <c r="B8" s="265"/>
      <c r="C8" s="265"/>
      <c r="D8" s="265"/>
      <c r="E8" s="265"/>
    </row>
    <row r="9" spans="1:8" x14ac:dyDescent="0.25">
      <c r="A9" s="351" t="s">
        <v>301</v>
      </c>
      <c r="B9" s="351"/>
      <c r="C9" s="351"/>
      <c r="D9" s="351"/>
      <c r="E9" s="351"/>
      <c r="F9" s="351"/>
      <c r="G9" s="351"/>
      <c r="H9" s="351"/>
    </row>
    <row r="10" spans="1:8" ht="15.75" thickBot="1" x14ac:dyDescent="0.3">
      <c r="A10" s="266"/>
      <c r="B10" s="271"/>
      <c r="C10" s="266"/>
      <c r="D10" s="271"/>
      <c r="E10" s="271"/>
    </row>
    <row r="11" spans="1:8" ht="15.75" thickBot="1" x14ac:dyDescent="0.3">
      <c r="A11" s="348" t="s">
        <v>302</v>
      </c>
      <c r="B11" s="349"/>
      <c r="C11" s="266"/>
      <c r="D11" s="353" t="s">
        <v>303</v>
      </c>
      <c r="E11" s="353"/>
      <c r="F11" s="353"/>
      <c r="G11" s="353"/>
      <c r="H11" s="353"/>
    </row>
    <row r="12" spans="1:8" ht="15.75" thickBot="1" x14ac:dyDescent="0.3">
      <c r="A12" s="272"/>
      <c r="B12" s="266"/>
      <c r="C12" s="266"/>
      <c r="D12" s="272"/>
      <c r="E12" s="272"/>
    </row>
    <row r="13" spans="1:8" ht="15.75" thickBot="1" x14ac:dyDescent="0.3">
      <c r="A13" s="348" t="s">
        <v>304</v>
      </c>
      <c r="B13" s="349"/>
      <c r="C13" s="266"/>
      <c r="D13" s="357" t="s">
        <v>305</v>
      </c>
      <c r="E13" s="357"/>
      <c r="F13" s="357"/>
      <c r="G13" s="357"/>
      <c r="H13" s="357"/>
    </row>
    <row r="14" spans="1:8" ht="15.75" thickBot="1" x14ac:dyDescent="0.3">
      <c r="A14" s="272"/>
      <c r="B14" s="273"/>
      <c r="C14" s="266"/>
      <c r="D14" s="272"/>
      <c r="E14" s="272"/>
    </row>
    <row r="15" spans="1:8" ht="15.75" thickBot="1" x14ac:dyDescent="0.3">
      <c r="A15" s="348" t="s">
        <v>306</v>
      </c>
      <c r="B15" s="350"/>
      <c r="C15" s="274">
        <v>1</v>
      </c>
      <c r="D15" s="353" t="s">
        <v>307</v>
      </c>
      <c r="E15" s="353"/>
      <c r="F15" s="353"/>
      <c r="G15" s="353"/>
      <c r="H15" s="353"/>
    </row>
    <row r="16" spans="1:8" x14ac:dyDescent="0.25">
      <c r="A16" s="272"/>
      <c r="B16" s="272"/>
      <c r="C16" s="274">
        <v>2</v>
      </c>
      <c r="D16" s="353" t="s">
        <v>308</v>
      </c>
      <c r="E16" s="353"/>
      <c r="F16" s="353"/>
      <c r="G16" s="353"/>
      <c r="H16" s="353"/>
    </row>
    <row r="17" spans="1:8" x14ac:dyDescent="0.25">
      <c r="A17" s="272"/>
      <c r="B17" s="272"/>
      <c r="C17" s="274">
        <v>3</v>
      </c>
      <c r="D17" s="353" t="s">
        <v>309</v>
      </c>
      <c r="E17" s="353"/>
      <c r="F17" s="353"/>
      <c r="G17" s="353"/>
      <c r="H17" s="353"/>
    </row>
    <row r="18" spans="1:8" x14ac:dyDescent="0.25">
      <c r="A18" s="272"/>
      <c r="B18" s="272"/>
      <c r="C18" s="274">
        <v>4</v>
      </c>
      <c r="D18" s="353" t="s">
        <v>310</v>
      </c>
      <c r="E18" s="353"/>
      <c r="F18" s="353"/>
      <c r="G18" s="353"/>
      <c r="H18" s="353"/>
    </row>
    <row r="19" spans="1:8" x14ac:dyDescent="0.25">
      <c r="A19" s="272"/>
      <c r="B19" s="272"/>
      <c r="C19" s="274">
        <v>5</v>
      </c>
      <c r="D19" s="353" t="s">
        <v>311</v>
      </c>
      <c r="E19" s="353"/>
      <c r="F19" s="353"/>
      <c r="G19" s="353"/>
      <c r="H19" s="353"/>
    </row>
    <row r="20" spans="1:8" x14ac:dyDescent="0.25">
      <c r="A20" s="272"/>
      <c r="B20" s="272"/>
      <c r="C20" s="274">
        <v>6</v>
      </c>
      <c r="D20" s="353" t="s">
        <v>312</v>
      </c>
      <c r="E20" s="353"/>
      <c r="F20" s="353"/>
      <c r="G20" s="353"/>
      <c r="H20" s="353"/>
    </row>
    <row r="21" spans="1:8" x14ac:dyDescent="0.25">
      <c r="A21" s="272"/>
      <c r="B21" s="272"/>
      <c r="C21" s="274">
        <v>7</v>
      </c>
      <c r="D21" s="353" t="s">
        <v>313</v>
      </c>
      <c r="E21" s="353"/>
      <c r="F21" s="353"/>
      <c r="G21" s="353"/>
      <c r="H21" s="353"/>
    </row>
    <row r="22" spans="1:8" x14ac:dyDescent="0.25">
      <c r="A22" s="272"/>
      <c r="B22" s="272"/>
      <c r="C22" s="274">
        <v>8</v>
      </c>
      <c r="D22" s="353" t="s">
        <v>314</v>
      </c>
      <c r="E22" s="353"/>
      <c r="F22" s="353"/>
      <c r="G22" s="353"/>
      <c r="H22" s="353"/>
    </row>
    <row r="23" spans="1:8" x14ac:dyDescent="0.25">
      <c r="A23" s="272"/>
      <c r="B23" s="272"/>
      <c r="C23" s="274"/>
      <c r="D23" s="48"/>
      <c r="E23" s="48"/>
      <c r="F23" s="48"/>
      <c r="G23" s="48"/>
      <c r="H23" s="48"/>
    </row>
    <row r="24" spans="1:8" x14ac:dyDescent="0.25">
      <c r="A24" s="272"/>
      <c r="B24" s="272"/>
      <c r="C24" s="274"/>
      <c r="D24" s="48"/>
      <c r="E24" s="48"/>
      <c r="F24" s="48"/>
      <c r="G24" s="48"/>
      <c r="H24" s="48"/>
    </row>
    <row r="25" spans="1:8" x14ac:dyDescent="0.25">
      <c r="A25" s="272"/>
      <c r="B25" s="272"/>
      <c r="C25" s="274"/>
      <c r="D25" s="48"/>
      <c r="E25" s="48"/>
      <c r="F25" s="48"/>
      <c r="G25" s="48"/>
      <c r="H25" s="48"/>
    </row>
    <row r="26" spans="1:8" x14ac:dyDescent="0.25">
      <c r="A26" s="275"/>
      <c r="B26" s="275"/>
      <c r="C26" s="275"/>
      <c r="D26" s="275"/>
      <c r="E26" s="275"/>
    </row>
    <row r="27" spans="1:8" x14ac:dyDescent="0.25">
      <c r="A27" s="351" t="s">
        <v>315</v>
      </c>
      <c r="B27" s="351"/>
      <c r="C27" s="351"/>
      <c r="D27" s="351"/>
      <c r="E27" s="351"/>
      <c r="F27" s="351"/>
      <c r="G27" s="351"/>
      <c r="H27" s="351"/>
    </row>
    <row r="28" spans="1:8" x14ac:dyDescent="0.25">
      <c r="A28" s="268"/>
      <c r="B28" s="268"/>
      <c r="C28" s="275"/>
      <c r="D28" s="275"/>
      <c r="E28" s="275"/>
    </row>
    <row r="29" spans="1:8" ht="38.25" x14ac:dyDescent="0.25">
      <c r="A29" s="275"/>
      <c r="B29" s="263" t="s">
        <v>316</v>
      </c>
      <c r="C29" s="355" t="s">
        <v>317</v>
      </c>
      <c r="D29" s="355"/>
      <c r="E29" s="355"/>
      <c r="F29" s="355"/>
      <c r="G29" s="355"/>
      <c r="H29" s="355"/>
    </row>
    <row r="30" spans="1:8" ht="25.5" x14ac:dyDescent="0.25">
      <c r="A30" s="274">
        <v>1</v>
      </c>
      <c r="B30" s="49" t="s">
        <v>140</v>
      </c>
      <c r="C30" s="353" t="s">
        <v>318</v>
      </c>
      <c r="D30" s="353"/>
      <c r="E30" s="353"/>
      <c r="F30" s="353"/>
      <c r="G30" s="353"/>
      <c r="H30" s="353"/>
    </row>
    <row r="31" spans="1:8" ht="38.25" x14ac:dyDescent="0.25">
      <c r="A31" s="274">
        <v>2</v>
      </c>
      <c r="B31" s="49" t="s">
        <v>135</v>
      </c>
      <c r="C31" s="353" t="s">
        <v>158</v>
      </c>
      <c r="D31" s="353"/>
      <c r="E31" s="353"/>
      <c r="F31" s="353"/>
      <c r="G31" s="353"/>
      <c r="H31" s="353"/>
    </row>
    <row r="32" spans="1:8" ht="25.5" x14ac:dyDescent="0.25">
      <c r="A32" s="274">
        <v>3</v>
      </c>
      <c r="B32" s="49" t="s">
        <v>219</v>
      </c>
      <c r="C32" s="353" t="s">
        <v>120</v>
      </c>
      <c r="D32" s="353"/>
      <c r="E32" s="353"/>
      <c r="F32" s="353"/>
      <c r="G32" s="353"/>
      <c r="H32" s="353"/>
    </row>
    <row r="33" spans="1:8" ht="38.25" x14ac:dyDescent="0.25">
      <c r="A33" s="274">
        <v>4</v>
      </c>
      <c r="B33" s="49" t="s">
        <v>32</v>
      </c>
      <c r="C33" s="353" t="s">
        <v>319</v>
      </c>
      <c r="D33" s="353"/>
      <c r="E33" s="353"/>
      <c r="F33" s="353"/>
      <c r="G33" s="353"/>
      <c r="H33" s="353"/>
    </row>
    <row r="34" spans="1:8" ht="25.5" x14ac:dyDescent="0.25">
      <c r="A34" s="274">
        <v>5</v>
      </c>
      <c r="B34" s="49" t="s">
        <v>21</v>
      </c>
      <c r="C34" s="353" t="s">
        <v>320</v>
      </c>
      <c r="D34" s="353"/>
      <c r="E34" s="353"/>
      <c r="F34" s="353"/>
      <c r="G34" s="353"/>
      <c r="H34" s="353"/>
    </row>
    <row r="35" spans="1:8" ht="25.5" x14ac:dyDescent="0.25">
      <c r="A35" s="274">
        <v>6</v>
      </c>
      <c r="B35" s="49" t="s">
        <v>228</v>
      </c>
      <c r="C35" s="353" t="s">
        <v>321</v>
      </c>
      <c r="D35" s="353"/>
      <c r="E35" s="353"/>
      <c r="F35" s="353"/>
      <c r="G35" s="353"/>
      <c r="H35" s="353"/>
    </row>
    <row r="36" spans="1:8" x14ac:dyDescent="0.25">
      <c r="A36" s="268"/>
      <c r="B36" s="268"/>
      <c r="C36" s="275"/>
      <c r="E36" s="275"/>
    </row>
    <row r="37" spans="1:8" x14ac:dyDescent="0.25">
      <c r="A37" s="275"/>
      <c r="B37" s="275"/>
      <c r="C37" s="275"/>
      <c r="E37" s="275"/>
    </row>
    <row r="38" spans="1:8" x14ac:dyDescent="0.25">
      <c r="A38" s="351" t="s">
        <v>322</v>
      </c>
      <c r="B38" s="352"/>
      <c r="C38" s="273"/>
      <c r="D38" s="273"/>
      <c r="E38" s="273"/>
    </row>
    <row r="39" spans="1:8" x14ac:dyDescent="0.25">
      <c r="A39" s="273"/>
      <c r="B39" s="273"/>
      <c r="C39" s="273"/>
      <c r="D39" s="273"/>
      <c r="E39" s="273"/>
    </row>
    <row r="40" spans="1:8" x14ac:dyDescent="0.25">
      <c r="A40" s="353" t="s">
        <v>323</v>
      </c>
      <c r="B40" s="353"/>
      <c r="C40" s="353"/>
      <c r="D40" s="353"/>
      <c r="E40" s="353"/>
      <c r="F40" s="353"/>
      <c r="G40" s="353"/>
      <c r="H40" s="353"/>
    </row>
    <row r="41" spans="1:8" x14ac:dyDescent="0.25">
      <c r="A41" s="273"/>
      <c r="B41" s="273"/>
      <c r="C41" s="273"/>
      <c r="D41" s="273"/>
      <c r="E41" s="273"/>
    </row>
    <row r="42" spans="1:8" x14ac:dyDescent="0.25">
      <c r="A42" s="273"/>
      <c r="B42" s="273"/>
      <c r="C42" s="273"/>
      <c r="D42" s="273"/>
      <c r="E42" s="273"/>
    </row>
    <row r="43" spans="1:8" x14ac:dyDescent="0.25">
      <c r="A43" s="273"/>
      <c r="B43" s="273"/>
      <c r="C43" s="273"/>
      <c r="D43" s="273"/>
      <c r="E43" s="273"/>
    </row>
    <row r="44" spans="1:8" ht="26.25" x14ac:dyDescent="0.25">
      <c r="A44" s="276" t="s">
        <v>324</v>
      </c>
      <c r="C44" s="277"/>
      <c r="D44" s="354" t="s">
        <v>325</v>
      </c>
      <c r="E44" s="354"/>
      <c r="F44" s="354"/>
    </row>
    <row r="45" spans="1:8" ht="26.25" x14ac:dyDescent="0.25">
      <c r="A45" s="276"/>
      <c r="C45" s="277"/>
      <c r="D45" s="278" t="s">
        <v>504</v>
      </c>
      <c r="E45" s="278"/>
      <c r="F45" s="278"/>
    </row>
    <row r="46" spans="1:8" ht="15.75" thickBot="1" x14ac:dyDescent="0.3">
      <c r="A46" s="276"/>
      <c r="B46" s="276"/>
      <c r="C46" s="276"/>
      <c r="D46" s="276"/>
      <c r="E46" s="273"/>
    </row>
    <row r="47" spans="1:8" ht="15.75" thickBot="1" x14ac:dyDescent="0.3">
      <c r="A47" s="276" t="s">
        <v>326</v>
      </c>
      <c r="B47" s="346">
        <v>44438</v>
      </c>
      <c r="C47" s="347"/>
      <c r="D47" s="273"/>
      <c r="E47" s="273"/>
    </row>
  </sheetData>
  <mergeCells count="30">
    <mergeCell ref="C33:H33"/>
    <mergeCell ref="A40:H40"/>
    <mergeCell ref="C34:H34"/>
    <mergeCell ref="C35:H35"/>
    <mergeCell ref="A11:B11"/>
    <mergeCell ref="D11:H11"/>
    <mergeCell ref="D13:H13"/>
    <mergeCell ref="D15:H15"/>
    <mergeCell ref="D16:H16"/>
    <mergeCell ref="A5:B5"/>
    <mergeCell ref="A7:B7"/>
    <mergeCell ref="A1:H1"/>
    <mergeCell ref="A2:H2"/>
    <mergeCell ref="A9:H9"/>
    <mergeCell ref="B47:C47"/>
    <mergeCell ref="A13:B13"/>
    <mergeCell ref="A15:B15"/>
    <mergeCell ref="A38:B38"/>
    <mergeCell ref="D17:H17"/>
    <mergeCell ref="D18:H18"/>
    <mergeCell ref="D19:H19"/>
    <mergeCell ref="D20:H20"/>
    <mergeCell ref="D21:H21"/>
    <mergeCell ref="D22:H22"/>
    <mergeCell ref="A27:H27"/>
    <mergeCell ref="D44:F44"/>
    <mergeCell ref="C29:H29"/>
    <mergeCell ref="C30:H30"/>
    <mergeCell ref="C31:H31"/>
    <mergeCell ref="C32:H32"/>
  </mergeCells>
  <pageMargins left="0.7" right="0.7" top="0.75" bottom="0.75" header="0.3" footer="0.3"/>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7"/>
  <sheetViews>
    <sheetView zoomScale="85" zoomScaleNormal="85" workbookViewId="0">
      <selection activeCell="L34" sqref="L34"/>
    </sheetView>
  </sheetViews>
  <sheetFormatPr baseColWidth="10" defaultRowHeight="15" x14ac:dyDescent="0.25"/>
  <cols>
    <col min="1" max="1" width="14.7109375" style="282" customWidth="1"/>
    <col min="2" max="3" width="11.42578125" style="282" hidden="1" customWidth="1"/>
    <col min="4" max="4" width="20.5703125" style="282" customWidth="1"/>
    <col min="5" max="5" width="8.140625" style="282" customWidth="1"/>
    <col min="6" max="6" width="6.28515625" style="282" bestFit="1" customWidth="1"/>
    <col min="7" max="7" width="6.42578125" style="282" customWidth="1"/>
    <col min="8" max="8" width="20.7109375" style="282" customWidth="1"/>
    <col min="9" max="9" width="11.42578125" style="282"/>
    <col min="10" max="13" width="6.140625" style="282" customWidth="1"/>
    <col min="14" max="14" width="11" style="282" customWidth="1"/>
    <col min="15" max="16" width="11.42578125" style="282"/>
    <col min="17" max="18" width="15.42578125" style="282" bestFit="1" customWidth="1"/>
    <col min="19" max="19" width="19.42578125" style="282" bestFit="1" customWidth="1"/>
    <col min="20" max="16384" width="11.42578125" style="282"/>
  </cols>
  <sheetData>
    <row r="1" spans="1:19" x14ac:dyDescent="0.25">
      <c r="A1" s="279" t="s">
        <v>276</v>
      </c>
      <c r="B1" s="279"/>
      <c r="C1" s="279"/>
      <c r="D1" s="253"/>
      <c r="E1" s="253"/>
      <c r="F1" s="280"/>
      <c r="G1" s="280"/>
      <c r="H1" s="253"/>
      <c r="I1" s="253"/>
      <c r="J1" s="281"/>
      <c r="K1" s="281"/>
      <c r="L1" s="281"/>
      <c r="M1" s="281"/>
      <c r="N1" s="281"/>
      <c r="O1" s="281"/>
      <c r="P1" s="281"/>
      <c r="Q1" s="281"/>
      <c r="R1" s="281"/>
      <c r="S1" s="281"/>
    </row>
    <row r="2" spans="1:19" x14ac:dyDescent="0.25">
      <c r="A2" s="279" t="str">
        <f>'[1]MARCO GENERAL'!D5</f>
        <v>MUNICIPALIDAD DE OROTINA</v>
      </c>
      <c r="B2" s="279"/>
      <c r="C2" s="279"/>
      <c r="D2" s="253"/>
      <c r="E2" s="253"/>
      <c r="F2" s="280"/>
      <c r="G2" s="280"/>
      <c r="H2" s="253"/>
      <c r="I2" s="253"/>
      <c r="J2" s="281"/>
      <c r="K2" s="281"/>
      <c r="L2" s="281"/>
      <c r="M2" s="281"/>
      <c r="N2" s="281"/>
      <c r="O2" s="281"/>
      <c r="P2" s="281"/>
      <c r="Q2" s="281"/>
      <c r="R2" s="281"/>
      <c r="S2" s="281"/>
    </row>
    <row r="3" spans="1:19" x14ac:dyDescent="0.25">
      <c r="A3" s="383">
        <f>'[1]MARCO GENERAL'!D7</f>
        <v>2022</v>
      </c>
      <c r="B3" s="384"/>
      <c r="C3" s="384"/>
      <c r="D3" s="384"/>
      <c r="E3" s="384"/>
      <c r="F3" s="384"/>
      <c r="G3" s="384"/>
      <c r="H3" s="384"/>
      <c r="I3" s="384"/>
      <c r="J3" s="281"/>
      <c r="K3" s="281"/>
      <c r="L3" s="281"/>
      <c r="M3" s="281"/>
      <c r="N3" s="281"/>
      <c r="O3" s="281"/>
      <c r="P3" s="281"/>
      <c r="Q3" s="281"/>
      <c r="R3" s="281"/>
      <c r="S3" s="281"/>
    </row>
    <row r="4" spans="1:19" x14ac:dyDescent="0.25">
      <c r="A4" s="279" t="s">
        <v>0</v>
      </c>
      <c r="B4" s="279"/>
      <c r="C4" s="279"/>
      <c r="D4" s="279"/>
      <c r="E4" s="279"/>
      <c r="F4" s="280"/>
      <c r="G4" s="280"/>
      <c r="H4" s="279"/>
      <c r="I4" s="279"/>
      <c r="J4" s="281"/>
      <c r="K4" s="281"/>
      <c r="L4" s="281"/>
      <c r="M4" s="281"/>
      <c r="N4" s="281"/>
      <c r="O4" s="281"/>
      <c r="P4" s="281"/>
      <c r="Q4" s="281"/>
      <c r="R4" s="281"/>
      <c r="S4" s="281"/>
    </row>
    <row r="5" spans="1:19" x14ac:dyDescent="0.25">
      <c r="A5" s="385" t="s">
        <v>80</v>
      </c>
      <c r="B5" s="384"/>
      <c r="C5" s="384"/>
      <c r="D5" s="384"/>
      <c r="E5" s="384"/>
      <c r="F5" s="384"/>
      <c r="G5" s="384"/>
      <c r="H5" s="384"/>
      <c r="I5" s="384"/>
      <c r="J5" s="281"/>
      <c r="K5" s="281"/>
      <c r="L5" s="281"/>
      <c r="M5" s="281"/>
      <c r="N5" s="281"/>
      <c r="O5" s="281"/>
      <c r="P5" s="281"/>
      <c r="Q5" s="281"/>
      <c r="R5" s="281"/>
      <c r="S5" s="281"/>
    </row>
    <row r="6" spans="1:19" x14ac:dyDescent="0.25">
      <c r="A6" s="279"/>
      <c r="B6" s="279"/>
      <c r="C6" s="279"/>
      <c r="D6" s="279"/>
      <c r="E6" s="279"/>
      <c r="F6" s="280"/>
      <c r="G6" s="280"/>
      <c r="H6" s="279"/>
      <c r="I6" s="279"/>
      <c r="J6" s="281"/>
      <c r="K6" s="281"/>
      <c r="L6" s="281"/>
      <c r="M6" s="281"/>
      <c r="N6" s="281"/>
      <c r="O6" s="281"/>
      <c r="P6" s="281"/>
      <c r="Q6" s="281"/>
      <c r="R6" s="281"/>
      <c r="S6" s="281"/>
    </row>
    <row r="7" spans="1:19" x14ac:dyDescent="0.25">
      <c r="A7" s="383" t="s">
        <v>81</v>
      </c>
      <c r="B7" s="384"/>
      <c r="C7" s="384"/>
      <c r="D7" s="384"/>
      <c r="E7" s="384"/>
      <c r="F7" s="384"/>
      <c r="G7" s="384"/>
      <c r="H7" s="384"/>
      <c r="I7" s="384"/>
      <c r="J7" s="384"/>
      <c r="K7" s="384"/>
      <c r="L7" s="384"/>
      <c r="M7" s="384"/>
      <c r="N7" s="384"/>
      <c r="O7" s="384"/>
      <c r="P7" s="384"/>
      <c r="Q7" s="384"/>
      <c r="R7" s="384"/>
      <c r="S7" s="283"/>
    </row>
    <row r="8" spans="1:19" x14ac:dyDescent="0.25">
      <c r="A8" s="383" t="s">
        <v>82</v>
      </c>
      <c r="B8" s="384"/>
      <c r="C8" s="384"/>
      <c r="D8" s="384"/>
      <c r="E8" s="384"/>
      <c r="F8" s="384"/>
      <c r="G8" s="384"/>
      <c r="H8" s="384"/>
      <c r="I8" s="384"/>
      <c r="J8" s="384"/>
      <c r="K8" s="384"/>
      <c r="L8" s="384"/>
      <c r="M8" s="384"/>
      <c r="N8" s="384"/>
      <c r="O8" s="384"/>
      <c r="P8" s="384"/>
      <c r="Q8" s="384"/>
      <c r="R8" s="384"/>
      <c r="S8" s="283"/>
    </row>
    <row r="9" spans="1:19" ht="15.75" thickBot="1" x14ac:dyDescent="0.3">
      <c r="A9" s="279"/>
      <c r="B9" s="279"/>
      <c r="C9" s="279"/>
      <c r="D9" s="279"/>
      <c r="E9" s="279"/>
      <c r="F9" s="280"/>
      <c r="G9" s="280"/>
      <c r="H9" s="279"/>
      <c r="I9" s="279"/>
      <c r="J9" s="281"/>
      <c r="K9" s="281"/>
      <c r="L9" s="281"/>
      <c r="M9" s="281"/>
      <c r="N9" s="281"/>
      <c r="O9" s="281"/>
      <c r="P9" s="281"/>
      <c r="Q9" s="281"/>
      <c r="R9" s="281"/>
      <c r="S9" s="281"/>
    </row>
    <row r="10" spans="1:19" ht="24.75" thickBot="1" x14ac:dyDescent="0.3">
      <c r="A10" s="46" t="s">
        <v>1</v>
      </c>
      <c r="B10" s="254"/>
      <c r="C10" s="254"/>
      <c r="D10" s="386" t="s">
        <v>2</v>
      </c>
      <c r="E10" s="387"/>
      <c r="F10" s="387"/>
      <c r="G10" s="387"/>
      <c r="H10" s="387"/>
      <c r="I10" s="387"/>
      <c r="J10" s="387"/>
      <c r="K10" s="387"/>
      <c r="L10" s="387"/>
      <c r="M10" s="387"/>
      <c r="N10" s="387"/>
      <c r="O10" s="387"/>
      <c r="P10" s="387"/>
      <c r="Q10" s="387"/>
      <c r="R10" s="388"/>
      <c r="S10" s="284"/>
    </row>
    <row r="11" spans="1:19" ht="20.45" customHeight="1" thickBot="1" x14ac:dyDescent="0.3">
      <c r="A11" s="360" t="s">
        <v>3</v>
      </c>
      <c r="B11" s="362" t="s">
        <v>277</v>
      </c>
      <c r="C11" s="364" t="s">
        <v>278</v>
      </c>
      <c r="D11" s="366" t="s">
        <v>4</v>
      </c>
      <c r="E11" s="368" t="s">
        <v>5</v>
      </c>
      <c r="F11" s="369"/>
      <c r="G11" s="369"/>
      <c r="H11" s="370"/>
      <c r="I11" s="374" t="s">
        <v>6</v>
      </c>
      <c r="J11" s="375" t="s">
        <v>7</v>
      </c>
      <c r="K11" s="376"/>
      <c r="L11" s="376"/>
      <c r="M11" s="376"/>
      <c r="N11" s="377"/>
      <c r="O11" s="358" t="s">
        <v>8</v>
      </c>
      <c r="P11" s="358" t="s">
        <v>9</v>
      </c>
      <c r="Q11" s="378" t="s">
        <v>10</v>
      </c>
      <c r="R11" s="370"/>
      <c r="S11" s="284"/>
    </row>
    <row r="12" spans="1:19" ht="15.75" thickBot="1" x14ac:dyDescent="0.3">
      <c r="A12" s="361"/>
      <c r="B12" s="363"/>
      <c r="C12" s="365"/>
      <c r="D12" s="367"/>
      <c r="E12" s="371"/>
      <c r="F12" s="372"/>
      <c r="G12" s="372"/>
      <c r="H12" s="373"/>
      <c r="I12" s="365"/>
      <c r="J12" s="379" t="s">
        <v>11</v>
      </c>
      <c r="K12" s="1" t="s">
        <v>12</v>
      </c>
      <c r="L12" s="379" t="s">
        <v>13</v>
      </c>
      <c r="M12" s="1" t="s">
        <v>12</v>
      </c>
      <c r="N12" s="381" t="s">
        <v>14</v>
      </c>
      <c r="O12" s="365"/>
      <c r="P12" s="365"/>
      <c r="Q12" s="358" t="s">
        <v>15</v>
      </c>
      <c r="R12" s="358" t="s">
        <v>16</v>
      </c>
      <c r="S12" s="358" t="s">
        <v>450</v>
      </c>
    </row>
    <row r="13" spans="1:19" ht="36.950000000000003" customHeight="1" x14ac:dyDescent="0.25">
      <c r="A13" s="250" t="s">
        <v>17</v>
      </c>
      <c r="B13" s="363"/>
      <c r="C13" s="365"/>
      <c r="D13" s="367"/>
      <c r="E13" s="285" t="s">
        <v>18</v>
      </c>
      <c r="F13" s="251" t="s">
        <v>448</v>
      </c>
      <c r="G13" s="251" t="s">
        <v>327</v>
      </c>
      <c r="H13" s="252" t="s">
        <v>20</v>
      </c>
      <c r="I13" s="365"/>
      <c r="J13" s="380"/>
      <c r="K13" s="29"/>
      <c r="L13" s="380"/>
      <c r="M13" s="29"/>
      <c r="N13" s="382"/>
      <c r="O13" s="365"/>
      <c r="P13" s="365"/>
      <c r="Q13" s="365"/>
      <c r="R13" s="365"/>
      <c r="S13" s="359"/>
    </row>
    <row r="14" spans="1:19" ht="84" x14ac:dyDescent="0.25">
      <c r="A14" s="286" t="s">
        <v>21</v>
      </c>
      <c r="B14" s="53"/>
      <c r="C14" s="53"/>
      <c r="D14" s="286" t="s">
        <v>22</v>
      </c>
      <c r="E14" s="53" t="s">
        <v>23</v>
      </c>
      <c r="F14" s="287">
        <v>5111</v>
      </c>
      <c r="G14" s="85" t="s">
        <v>328</v>
      </c>
      <c r="H14" s="288" t="s">
        <v>24</v>
      </c>
      <c r="I14" s="286" t="s">
        <v>25</v>
      </c>
      <c r="J14" s="289">
        <v>50</v>
      </c>
      <c r="K14" s="290">
        <f t="shared" ref="K14:K38" si="0">IF(OR(J14=0),0,(J14/(J14+L14)))</f>
        <v>0.5</v>
      </c>
      <c r="L14" s="289">
        <v>50</v>
      </c>
      <c r="M14" s="290">
        <f t="shared" ref="M14:M38" si="1">IF(OR(L14=0),0,(L14/(J14+L14)))</f>
        <v>0.5</v>
      </c>
      <c r="N14" s="291">
        <f t="shared" ref="N14:N38" si="2">K14+M14</f>
        <v>1</v>
      </c>
      <c r="O14" s="286" t="s">
        <v>26</v>
      </c>
      <c r="P14" s="286" t="s">
        <v>27</v>
      </c>
      <c r="Q14" s="292">
        <v>372295881.5</v>
      </c>
      <c r="R14" s="292">
        <v>372295881.5</v>
      </c>
      <c r="S14" s="293">
        <f>+Q14+R14</f>
        <v>744591763</v>
      </c>
    </row>
    <row r="15" spans="1:19" ht="84" x14ac:dyDescent="0.25">
      <c r="A15" s="294" t="s">
        <v>21</v>
      </c>
      <c r="B15" s="53"/>
      <c r="C15" s="53"/>
      <c r="D15" s="286" t="s">
        <v>28</v>
      </c>
      <c r="E15" s="53" t="s">
        <v>23</v>
      </c>
      <c r="F15" s="287">
        <v>5112</v>
      </c>
      <c r="G15" s="85" t="s">
        <v>329</v>
      </c>
      <c r="H15" s="288" t="s">
        <v>29</v>
      </c>
      <c r="I15" s="286" t="s">
        <v>25</v>
      </c>
      <c r="J15" s="289">
        <v>50</v>
      </c>
      <c r="K15" s="290">
        <f t="shared" si="0"/>
        <v>0.5</v>
      </c>
      <c r="L15" s="289">
        <v>50</v>
      </c>
      <c r="M15" s="290">
        <f t="shared" si="1"/>
        <v>0.5</v>
      </c>
      <c r="N15" s="291">
        <f t="shared" si="2"/>
        <v>1</v>
      </c>
      <c r="O15" s="286" t="s">
        <v>30</v>
      </c>
      <c r="P15" s="286" t="s">
        <v>31</v>
      </c>
      <c r="Q15" s="292">
        <v>33788150.994999997</v>
      </c>
      <c r="R15" s="292">
        <v>33788150.994999997</v>
      </c>
      <c r="S15" s="293">
        <f t="shared" ref="S15:S38" si="3">+Q15+R15</f>
        <v>67576301.989999995</v>
      </c>
    </row>
    <row r="16" spans="1:19" ht="48" x14ac:dyDescent="0.25">
      <c r="A16" s="294" t="s">
        <v>21</v>
      </c>
      <c r="B16" s="53"/>
      <c r="C16" s="53"/>
      <c r="D16" s="286" t="s">
        <v>33</v>
      </c>
      <c r="E16" s="53" t="s">
        <v>23</v>
      </c>
      <c r="F16" s="287">
        <v>4111</v>
      </c>
      <c r="G16" s="85" t="s">
        <v>330</v>
      </c>
      <c r="H16" s="288" t="s">
        <v>34</v>
      </c>
      <c r="I16" s="286" t="s">
        <v>35</v>
      </c>
      <c r="J16" s="289">
        <v>50</v>
      </c>
      <c r="K16" s="290">
        <f t="shared" si="0"/>
        <v>0.5</v>
      </c>
      <c r="L16" s="289">
        <v>50</v>
      </c>
      <c r="M16" s="290">
        <f t="shared" si="1"/>
        <v>0.5</v>
      </c>
      <c r="N16" s="291">
        <f t="shared" si="2"/>
        <v>1</v>
      </c>
      <c r="O16" s="286" t="s">
        <v>36</v>
      </c>
      <c r="P16" s="286" t="s">
        <v>37</v>
      </c>
      <c r="Q16" s="292">
        <v>103224032.51000001</v>
      </c>
      <c r="R16" s="292">
        <v>103224032.51000001</v>
      </c>
      <c r="S16" s="293">
        <f t="shared" si="3"/>
        <v>206448065.02000001</v>
      </c>
    </row>
    <row r="17" spans="1:19" ht="84" x14ac:dyDescent="0.25">
      <c r="A17" s="286" t="s">
        <v>21</v>
      </c>
      <c r="B17" s="53"/>
      <c r="C17" s="53"/>
      <c r="D17" s="286" t="s">
        <v>22</v>
      </c>
      <c r="E17" s="53" t="s">
        <v>23</v>
      </c>
      <c r="F17" s="287">
        <v>5113</v>
      </c>
      <c r="G17" s="85" t="s">
        <v>331</v>
      </c>
      <c r="H17" s="288" t="s">
        <v>38</v>
      </c>
      <c r="I17" s="286" t="s">
        <v>39</v>
      </c>
      <c r="J17" s="289">
        <v>100</v>
      </c>
      <c r="K17" s="290">
        <f t="shared" si="0"/>
        <v>1</v>
      </c>
      <c r="L17" s="289"/>
      <c r="M17" s="290">
        <f t="shared" si="1"/>
        <v>0</v>
      </c>
      <c r="N17" s="291">
        <f t="shared" si="2"/>
        <v>1</v>
      </c>
      <c r="O17" s="286" t="s">
        <v>40</v>
      </c>
      <c r="P17" s="286" t="s">
        <v>27</v>
      </c>
      <c r="Q17" s="292">
        <v>5380000</v>
      </c>
      <c r="R17" s="295"/>
      <c r="S17" s="293">
        <f t="shared" si="3"/>
        <v>5380000</v>
      </c>
    </row>
    <row r="18" spans="1:19" ht="84" x14ac:dyDescent="0.25">
      <c r="A18" s="286" t="s">
        <v>21</v>
      </c>
      <c r="B18" s="53"/>
      <c r="C18" s="53"/>
      <c r="D18" s="286" t="s">
        <v>22</v>
      </c>
      <c r="E18" s="53" t="s">
        <v>23</v>
      </c>
      <c r="F18" s="287">
        <v>5114</v>
      </c>
      <c r="G18" s="85" t="s">
        <v>332</v>
      </c>
      <c r="H18" s="288" t="s">
        <v>41</v>
      </c>
      <c r="I18" s="286" t="s">
        <v>42</v>
      </c>
      <c r="J18" s="289">
        <v>100</v>
      </c>
      <c r="K18" s="290">
        <f t="shared" si="0"/>
        <v>1</v>
      </c>
      <c r="L18" s="289"/>
      <c r="M18" s="290">
        <f t="shared" si="1"/>
        <v>0</v>
      </c>
      <c r="N18" s="291">
        <f t="shared" si="2"/>
        <v>1</v>
      </c>
      <c r="O18" s="286" t="s">
        <v>40</v>
      </c>
      <c r="P18" s="286" t="s">
        <v>27</v>
      </c>
      <c r="Q18" s="292">
        <v>200000</v>
      </c>
      <c r="R18" s="295"/>
      <c r="S18" s="293">
        <f t="shared" si="3"/>
        <v>200000</v>
      </c>
    </row>
    <row r="19" spans="1:19" ht="84" x14ac:dyDescent="0.25">
      <c r="A19" s="286" t="s">
        <v>21</v>
      </c>
      <c r="B19" s="53"/>
      <c r="C19" s="53"/>
      <c r="D19" s="286" t="s">
        <v>22</v>
      </c>
      <c r="E19" s="53" t="s">
        <v>23</v>
      </c>
      <c r="F19" s="287">
        <v>5115</v>
      </c>
      <c r="G19" s="85" t="s">
        <v>333</v>
      </c>
      <c r="H19" s="288" t="s">
        <v>43</v>
      </c>
      <c r="I19" s="286" t="s">
        <v>42</v>
      </c>
      <c r="J19" s="289">
        <v>50</v>
      </c>
      <c r="K19" s="290">
        <f t="shared" si="0"/>
        <v>0.5</v>
      </c>
      <c r="L19" s="289">
        <v>50</v>
      </c>
      <c r="M19" s="290">
        <f t="shared" si="1"/>
        <v>0.5</v>
      </c>
      <c r="N19" s="291">
        <f t="shared" si="2"/>
        <v>1</v>
      </c>
      <c r="O19" s="286" t="s">
        <v>40</v>
      </c>
      <c r="P19" s="286" t="s">
        <v>27</v>
      </c>
      <c r="Q19" s="292">
        <v>600000</v>
      </c>
      <c r="R19" s="295">
        <v>600000</v>
      </c>
      <c r="S19" s="293">
        <f t="shared" si="3"/>
        <v>1200000</v>
      </c>
    </row>
    <row r="20" spans="1:19" ht="84" x14ac:dyDescent="0.25">
      <c r="A20" s="286" t="s">
        <v>21</v>
      </c>
      <c r="B20" s="53"/>
      <c r="C20" s="53"/>
      <c r="D20" s="286" t="s">
        <v>22</v>
      </c>
      <c r="E20" s="53" t="s">
        <v>23</v>
      </c>
      <c r="F20" s="287">
        <v>5116</v>
      </c>
      <c r="G20" s="85" t="s">
        <v>334</v>
      </c>
      <c r="H20" s="288" t="s">
        <v>44</v>
      </c>
      <c r="I20" s="286" t="s">
        <v>39</v>
      </c>
      <c r="J20" s="289"/>
      <c r="K20" s="290">
        <f t="shared" si="0"/>
        <v>0</v>
      </c>
      <c r="L20" s="289">
        <v>100</v>
      </c>
      <c r="M20" s="290">
        <f t="shared" si="1"/>
        <v>1</v>
      </c>
      <c r="N20" s="291">
        <f t="shared" si="2"/>
        <v>1</v>
      </c>
      <c r="O20" s="286" t="s">
        <v>45</v>
      </c>
      <c r="P20" s="286" t="s">
        <v>27</v>
      </c>
      <c r="Q20" s="292"/>
      <c r="R20" s="295">
        <v>1045000</v>
      </c>
      <c r="S20" s="293">
        <f t="shared" si="3"/>
        <v>1045000</v>
      </c>
    </row>
    <row r="21" spans="1:19" ht="84" x14ac:dyDescent="0.25">
      <c r="A21" s="286" t="s">
        <v>21</v>
      </c>
      <c r="B21" s="53"/>
      <c r="C21" s="53"/>
      <c r="D21" s="286" t="s">
        <v>22</v>
      </c>
      <c r="E21" s="53" t="s">
        <v>23</v>
      </c>
      <c r="F21" s="287">
        <v>5117</v>
      </c>
      <c r="G21" s="85" t="s">
        <v>335</v>
      </c>
      <c r="H21" s="288" t="s">
        <v>46</v>
      </c>
      <c r="I21" s="286" t="s">
        <v>42</v>
      </c>
      <c r="J21" s="289">
        <v>100</v>
      </c>
      <c r="K21" s="290">
        <f t="shared" si="0"/>
        <v>1</v>
      </c>
      <c r="L21" s="289"/>
      <c r="M21" s="290">
        <f t="shared" si="1"/>
        <v>0</v>
      </c>
      <c r="N21" s="291">
        <f t="shared" si="2"/>
        <v>1</v>
      </c>
      <c r="O21" s="286" t="s">
        <v>40</v>
      </c>
      <c r="P21" s="286" t="s">
        <v>27</v>
      </c>
      <c r="Q21" s="292">
        <v>750000</v>
      </c>
      <c r="R21" s="295"/>
      <c r="S21" s="293">
        <f t="shared" si="3"/>
        <v>750000</v>
      </c>
    </row>
    <row r="22" spans="1:19" ht="84" x14ac:dyDescent="0.25">
      <c r="A22" s="286" t="s">
        <v>21</v>
      </c>
      <c r="B22" s="53"/>
      <c r="C22" s="53"/>
      <c r="D22" s="286" t="s">
        <v>22</v>
      </c>
      <c r="E22" s="53" t="s">
        <v>23</v>
      </c>
      <c r="F22" s="287">
        <v>5118</v>
      </c>
      <c r="G22" s="85" t="s">
        <v>336</v>
      </c>
      <c r="H22" s="288" t="s">
        <v>47</v>
      </c>
      <c r="I22" s="286" t="s">
        <v>48</v>
      </c>
      <c r="J22" s="289">
        <v>100</v>
      </c>
      <c r="K22" s="290">
        <f t="shared" si="0"/>
        <v>1</v>
      </c>
      <c r="L22" s="289"/>
      <c r="M22" s="290">
        <f t="shared" si="1"/>
        <v>0</v>
      </c>
      <c r="N22" s="291">
        <f t="shared" si="2"/>
        <v>1</v>
      </c>
      <c r="O22" s="286" t="s">
        <v>40</v>
      </c>
      <c r="P22" s="286" t="s">
        <v>27</v>
      </c>
      <c r="Q22" s="292">
        <v>400000</v>
      </c>
      <c r="R22" s="295"/>
      <c r="S22" s="293">
        <f t="shared" si="3"/>
        <v>400000</v>
      </c>
    </row>
    <row r="23" spans="1:19" ht="84" x14ac:dyDescent="0.25">
      <c r="A23" s="286" t="s">
        <v>21</v>
      </c>
      <c r="B23" s="53"/>
      <c r="C23" s="53"/>
      <c r="D23" s="286" t="s">
        <v>22</v>
      </c>
      <c r="E23" s="53" t="s">
        <v>23</v>
      </c>
      <c r="F23" s="287">
        <v>5119</v>
      </c>
      <c r="G23" s="85" t="s">
        <v>390</v>
      </c>
      <c r="H23" s="288" t="s">
        <v>49</v>
      </c>
      <c r="I23" s="286" t="s">
        <v>50</v>
      </c>
      <c r="J23" s="289"/>
      <c r="K23" s="290">
        <f t="shared" si="0"/>
        <v>0</v>
      </c>
      <c r="L23" s="289">
        <v>100</v>
      </c>
      <c r="M23" s="290">
        <f t="shared" si="1"/>
        <v>1</v>
      </c>
      <c r="N23" s="291">
        <f t="shared" si="2"/>
        <v>1</v>
      </c>
      <c r="O23" s="286" t="s">
        <v>40</v>
      </c>
      <c r="P23" s="286" t="s">
        <v>27</v>
      </c>
      <c r="Q23" s="292"/>
      <c r="R23" s="295">
        <v>400000</v>
      </c>
      <c r="S23" s="293">
        <f t="shared" si="3"/>
        <v>400000</v>
      </c>
    </row>
    <row r="24" spans="1:19" ht="84" x14ac:dyDescent="0.25">
      <c r="A24" s="286" t="s">
        <v>21</v>
      </c>
      <c r="B24" s="53"/>
      <c r="C24" s="53"/>
      <c r="D24" s="286" t="s">
        <v>22</v>
      </c>
      <c r="E24" s="53" t="s">
        <v>23</v>
      </c>
      <c r="F24" s="287">
        <v>51110</v>
      </c>
      <c r="G24" s="85" t="s">
        <v>337</v>
      </c>
      <c r="H24" s="288" t="s">
        <v>51</v>
      </c>
      <c r="I24" s="286" t="s">
        <v>42</v>
      </c>
      <c r="J24" s="289">
        <v>50</v>
      </c>
      <c r="K24" s="290">
        <f t="shared" si="0"/>
        <v>0.5</v>
      </c>
      <c r="L24" s="289">
        <v>50</v>
      </c>
      <c r="M24" s="290">
        <f t="shared" si="1"/>
        <v>0.5</v>
      </c>
      <c r="N24" s="291">
        <f t="shared" si="2"/>
        <v>1</v>
      </c>
      <c r="O24" s="286" t="s">
        <v>40</v>
      </c>
      <c r="P24" s="286" t="s">
        <v>27</v>
      </c>
      <c r="Q24" s="292">
        <v>230000</v>
      </c>
      <c r="R24" s="292">
        <v>230000</v>
      </c>
      <c r="S24" s="293">
        <f t="shared" si="3"/>
        <v>460000</v>
      </c>
    </row>
    <row r="25" spans="1:19" ht="84" x14ac:dyDescent="0.25">
      <c r="A25" s="286" t="s">
        <v>21</v>
      </c>
      <c r="B25" s="53"/>
      <c r="C25" s="53"/>
      <c r="D25" s="286" t="s">
        <v>22</v>
      </c>
      <c r="E25" s="53" t="s">
        <v>23</v>
      </c>
      <c r="F25" s="287">
        <v>51111</v>
      </c>
      <c r="G25" s="85" t="s">
        <v>338</v>
      </c>
      <c r="H25" s="288" t="s">
        <v>52</v>
      </c>
      <c r="I25" s="286" t="s">
        <v>42</v>
      </c>
      <c r="J25" s="289">
        <v>50</v>
      </c>
      <c r="K25" s="290">
        <f t="shared" si="0"/>
        <v>0.5</v>
      </c>
      <c r="L25" s="289">
        <v>50</v>
      </c>
      <c r="M25" s="290">
        <f t="shared" si="1"/>
        <v>0.5</v>
      </c>
      <c r="N25" s="291">
        <f t="shared" si="2"/>
        <v>1</v>
      </c>
      <c r="O25" s="286" t="s">
        <v>45</v>
      </c>
      <c r="P25" s="286" t="s">
        <v>27</v>
      </c>
      <c r="Q25" s="292">
        <f>3456000/2</f>
        <v>1728000</v>
      </c>
      <c r="R25" s="292">
        <f>3456000/2</f>
        <v>1728000</v>
      </c>
      <c r="S25" s="293">
        <f t="shared" si="3"/>
        <v>3456000</v>
      </c>
    </row>
    <row r="26" spans="1:19" ht="84" x14ac:dyDescent="0.25">
      <c r="A26" s="286" t="s">
        <v>21</v>
      </c>
      <c r="B26" s="53"/>
      <c r="C26" s="53"/>
      <c r="D26" s="286" t="s">
        <v>22</v>
      </c>
      <c r="E26" s="53" t="s">
        <v>53</v>
      </c>
      <c r="F26" s="287">
        <v>51112</v>
      </c>
      <c r="G26" s="85" t="s">
        <v>339</v>
      </c>
      <c r="H26" s="288" t="s">
        <v>54</v>
      </c>
      <c r="I26" s="286" t="s">
        <v>55</v>
      </c>
      <c r="J26" s="289">
        <v>100</v>
      </c>
      <c r="K26" s="290">
        <f t="shared" si="0"/>
        <v>1</v>
      </c>
      <c r="L26" s="289"/>
      <c r="M26" s="290">
        <f t="shared" si="1"/>
        <v>0</v>
      </c>
      <c r="N26" s="291">
        <f t="shared" si="2"/>
        <v>1</v>
      </c>
      <c r="O26" s="286" t="s">
        <v>40</v>
      </c>
      <c r="P26" s="286" t="s">
        <v>27</v>
      </c>
      <c r="Q26" s="292">
        <v>715000</v>
      </c>
      <c r="R26" s="295"/>
      <c r="S26" s="293">
        <f t="shared" si="3"/>
        <v>715000</v>
      </c>
    </row>
    <row r="27" spans="1:19" ht="84" x14ac:dyDescent="0.25">
      <c r="A27" s="286" t="s">
        <v>32</v>
      </c>
      <c r="B27" s="53"/>
      <c r="C27" s="53"/>
      <c r="D27" s="286" t="s">
        <v>22</v>
      </c>
      <c r="E27" s="53" t="s">
        <v>53</v>
      </c>
      <c r="F27" s="287">
        <v>51114</v>
      </c>
      <c r="G27" s="85" t="s">
        <v>340</v>
      </c>
      <c r="H27" s="288" t="s">
        <v>56</v>
      </c>
      <c r="I27" s="286" t="s">
        <v>42</v>
      </c>
      <c r="J27" s="289"/>
      <c r="K27" s="290">
        <f t="shared" si="0"/>
        <v>0</v>
      </c>
      <c r="L27" s="289">
        <v>100</v>
      </c>
      <c r="M27" s="290">
        <f t="shared" si="1"/>
        <v>1</v>
      </c>
      <c r="N27" s="291">
        <f t="shared" si="2"/>
        <v>1</v>
      </c>
      <c r="O27" s="286" t="s">
        <v>45</v>
      </c>
      <c r="P27" s="286" t="s">
        <v>27</v>
      </c>
      <c r="Q27" s="292"/>
      <c r="R27" s="295">
        <v>900000</v>
      </c>
      <c r="S27" s="293">
        <f t="shared" si="3"/>
        <v>900000</v>
      </c>
    </row>
    <row r="28" spans="1:19" ht="84" x14ac:dyDescent="0.25">
      <c r="A28" s="286" t="s">
        <v>32</v>
      </c>
      <c r="B28" s="53"/>
      <c r="C28" s="53"/>
      <c r="D28" s="286" t="s">
        <v>22</v>
      </c>
      <c r="E28" s="53" t="s">
        <v>53</v>
      </c>
      <c r="F28" s="287">
        <v>51115</v>
      </c>
      <c r="G28" s="85" t="s">
        <v>341</v>
      </c>
      <c r="H28" s="288" t="s">
        <v>57</v>
      </c>
      <c r="I28" s="286" t="s">
        <v>58</v>
      </c>
      <c r="J28" s="289">
        <v>100</v>
      </c>
      <c r="K28" s="290">
        <f t="shared" si="0"/>
        <v>1</v>
      </c>
      <c r="L28" s="289"/>
      <c r="M28" s="290">
        <f t="shared" si="1"/>
        <v>0</v>
      </c>
      <c r="N28" s="291">
        <f t="shared" si="2"/>
        <v>1</v>
      </c>
      <c r="O28" s="286" t="s">
        <v>45</v>
      </c>
      <c r="P28" s="286" t="s">
        <v>27</v>
      </c>
      <c r="Q28" s="292">
        <v>400000</v>
      </c>
      <c r="R28" s="295"/>
      <c r="S28" s="293">
        <f t="shared" si="3"/>
        <v>400000</v>
      </c>
    </row>
    <row r="29" spans="1:19" ht="84" x14ac:dyDescent="0.25">
      <c r="A29" s="286" t="s">
        <v>21</v>
      </c>
      <c r="B29" s="53"/>
      <c r="C29" s="53"/>
      <c r="D29" s="286" t="s">
        <v>22</v>
      </c>
      <c r="E29" s="53" t="s">
        <v>53</v>
      </c>
      <c r="F29" s="287">
        <v>51116</v>
      </c>
      <c r="G29" s="85" t="s">
        <v>342</v>
      </c>
      <c r="H29" s="288" t="s">
        <v>59</v>
      </c>
      <c r="I29" s="286" t="s">
        <v>60</v>
      </c>
      <c r="J29" s="289"/>
      <c r="K29" s="290">
        <f t="shared" si="0"/>
        <v>0</v>
      </c>
      <c r="L29" s="289">
        <v>100</v>
      </c>
      <c r="M29" s="290">
        <f t="shared" si="1"/>
        <v>1</v>
      </c>
      <c r="N29" s="291">
        <f t="shared" si="2"/>
        <v>1</v>
      </c>
      <c r="O29" s="286" t="s">
        <v>45</v>
      </c>
      <c r="P29" s="286" t="s">
        <v>27</v>
      </c>
      <c r="Q29" s="292"/>
      <c r="R29" s="295">
        <v>150000</v>
      </c>
      <c r="S29" s="293">
        <f t="shared" si="3"/>
        <v>150000</v>
      </c>
    </row>
    <row r="30" spans="1:19" ht="84" x14ac:dyDescent="0.25">
      <c r="A30" s="286" t="s">
        <v>21</v>
      </c>
      <c r="B30" s="53"/>
      <c r="C30" s="53"/>
      <c r="D30" s="286" t="s">
        <v>22</v>
      </c>
      <c r="E30" s="53" t="s">
        <v>53</v>
      </c>
      <c r="F30" s="287">
        <v>51117</v>
      </c>
      <c r="G30" s="85" t="s">
        <v>343</v>
      </c>
      <c r="H30" s="288" t="s">
        <v>279</v>
      </c>
      <c r="I30" s="286" t="s">
        <v>42</v>
      </c>
      <c r="J30" s="289"/>
      <c r="K30" s="290">
        <f t="shared" si="0"/>
        <v>0</v>
      </c>
      <c r="L30" s="289">
        <v>100</v>
      </c>
      <c r="M30" s="290">
        <f t="shared" si="1"/>
        <v>1</v>
      </c>
      <c r="N30" s="291">
        <f t="shared" si="2"/>
        <v>1</v>
      </c>
      <c r="O30" s="286" t="s">
        <v>45</v>
      </c>
      <c r="P30" s="286" t="s">
        <v>27</v>
      </c>
      <c r="Q30" s="292"/>
      <c r="R30" s="295">
        <v>200000</v>
      </c>
      <c r="S30" s="293">
        <f t="shared" si="3"/>
        <v>200000</v>
      </c>
    </row>
    <row r="31" spans="1:19" ht="84" x14ac:dyDescent="0.25">
      <c r="A31" s="286" t="s">
        <v>21</v>
      </c>
      <c r="B31" s="53"/>
      <c r="C31" s="53"/>
      <c r="D31" s="286" t="s">
        <v>22</v>
      </c>
      <c r="E31" s="53"/>
      <c r="F31" s="287">
        <v>2111</v>
      </c>
      <c r="G31" s="85" t="s">
        <v>391</v>
      </c>
      <c r="H31" s="288" t="s">
        <v>61</v>
      </c>
      <c r="I31" s="286" t="s">
        <v>62</v>
      </c>
      <c r="J31" s="289"/>
      <c r="K31" s="290">
        <f t="shared" si="0"/>
        <v>0</v>
      </c>
      <c r="L31" s="289">
        <v>100</v>
      </c>
      <c r="M31" s="290">
        <f t="shared" si="1"/>
        <v>1</v>
      </c>
      <c r="N31" s="291">
        <f t="shared" si="2"/>
        <v>1</v>
      </c>
      <c r="O31" s="286" t="s">
        <v>45</v>
      </c>
      <c r="P31" s="286" t="s">
        <v>27</v>
      </c>
      <c r="Q31" s="292"/>
      <c r="R31" s="295">
        <v>2000000</v>
      </c>
      <c r="S31" s="293">
        <f t="shared" si="3"/>
        <v>2000000</v>
      </c>
    </row>
    <row r="32" spans="1:19" ht="84" x14ac:dyDescent="0.25">
      <c r="A32" s="286" t="s">
        <v>21</v>
      </c>
      <c r="B32" s="53"/>
      <c r="C32" s="53"/>
      <c r="D32" s="286" t="s">
        <v>22</v>
      </c>
      <c r="E32" s="53" t="s">
        <v>23</v>
      </c>
      <c r="F32" s="287">
        <v>51113</v>
      </c>
      <c r="G32" s="85" t="s">
        <v>392</v>
      </c>
      <c r="H32" s="288" t="s">
        <v>63</v>
      </c>
      <c r="I32" s="286" t="s">
        <v>58</v>
      </c>
      <c r="J32" s="289"/>
      <c r="K32" s="290">
        <f t="shared" si="0"/>
        <v>0</v>
      </c>
      <c r="L32" s="289">
        <v>100</v>
      </c>
      <c r="M32" s="290">
        <f t="shared" si="1"/>
        <v>1</v>
      </c>
      <c r="N32" s="291">
        <f t="shared" si="2"/>
        <v>1</v>
      </c>
      <c r="O32" s="286" t="s">
        <v>45</v>
      </c>
      <c r="P32" s="286" t="s">
        <v>27</v>
      </c>
      <c r="Q32" s="292"/>
      <c r="R32" s="295">
        <v>150000</v>
      </c>
      <c r="S32" s="293">
        <f t="shared" si="3"/>
        <v>150000</v>
      </c>
    </row>
    <row r="33" spans="1:19" ht="84" x14ac:dyDescent="0.25">
      <c r="A33" s="286" t="s">
        <v>21</v>
      </c>
      <c r="B33" s="53"/>
      <c r="C33" s="53"/>
      <c r="D33" s="286" t="s">
        <v>22</v>
      </c>
      <c r="E33" s="53" t="s">
        <v>53</v>
      </c>
      <c r="F33" s="287">
        <v>51118</v>
      </c>
      <c r="G33" s="85" t="s">
        <v>344</v>
      </c>
      <c r="H33" s="288" t="s">
        <v>64</v>
      </c>
      <c r="I33" s="286" t="s">
        <v>60</v>
      </c>
      <c r="J33" s="289"/>
      <c r="K33" s="290">
        <f t="shared" si="0"/>
        <v>0</v>
      </c>
      <c r="L33" s="289">
        <v>100</v>
      </c>
      <c r="M33" s="290">
        <f t="shared" si="1"/>
        <v>1</v>
      </c>
      <c r="N33" s="291">
        <f t="shared" si="2"/>
        <v>1</v>
      </c>
      <c r="O33" s="286" t="s">
        <v>65</v>
      </c>
      <c r="P33" s="286" t="s">
        <v>27</v>
      </c>
      <c r="Q33" s="292"/>
      <c r="R33" s="295">
        <v>500000</v>
      </c>
      <c r="S33" s="293">
        <f t="shared" si="3"/>
        <v>500000</v>
      </c>
    </row>
    <row r="34" spans="1:19" ht="84" x14ac:dyDescent="0.25">
      <c r="A34" s="286" t="s">
        <v>21</v>
      </c>
      <c r="B34" s="53"/>
      <c r="C34" s="53"/>
      <c r="D34" s="286" t="s">
        <v>22</v>
      </c>
      <c r="E34" s="53" t="s">
        <v>53</v>
      </c>
      <c r="F34" s="287">
        <v>51119</v>
      </c>
      <c r="G34" s="85" t="s">
        <v>393</v>
      </c>
      <c r="H34" s="288" t="s">
        <v>66</v>
      </c>
      <c r="I34" s="286" t="s">
        <v>67</v>
      </c>
      <c r="J34" s="289">
        <v>50</v>
      </c>
      <c r="K34" s="290">
        <f t="shared" si="0"/>
        <v>0.5</v>
      </c>
      <c r="L34" s="289">
        <v>50</v>
      </c>
      <c r="M34" s="290">
        <f t="shared" si="1"/>
        <v>0.5</v>
      </c>
      <c r="N34" s="291">
        <f t="shared" si="2"/>
        <v>1</v>
      </c>
      <c r="O34" s="286" t="s">
        <v>68</v>
      </c>
      <c r="P34" s="286" t="s">
        <v>27</v>
      </c>
      <c r="Q34" s="292">
        <v>500000</v>
      </c>
      <c r="R34" s="292">
        <v>500000</v>
      </c>
      <c r="S34" s="293">
        <f t="shared" si="3"/>
        <v>1000000</v>
      </c>
    </row>
    <row r="35" spans="1:19" ht="84" x14ac:dyDescent="0.25">
      <c r="A35" s="286" t="s">
        <v>21</v>
      </c>
      <c r="B35" s="53"/>
      <c r="C35" s="53"/>
      <c r="D35" s="286" t="s">
        <v>22</v>
      </c>
      <c r="E35" s="53" t="s">
        <v>23</v>
      </c>
      <c r="F35" s="287">
        <v>51120</v>
      </c>
      <c r="G35" s="85" t="s">
        <v>346</v>
      </c>
      <c r="H35" s="288" t="s">
        <v>388</v>
      </c>
      <c r="I35" s="286" t="s">
        <v>69</v>
      </c>
      <c r="J35" s="289">
        <v>50</v>
      </c>
      <c r="K35" s="290">
        <f t="shared" si="0"/>
        <v>0.5</v>
      </c>
      <c r="L35" s="289">
        <v>50</v>
      </c>
      <c r="M35" s="290">
        <f t="shared" si="1"/>
        <v>0.5</v>
      </c>
      <c r="N35" s="291">
        <f t="shared" si="2"/>
        <v>1</v>
      </c>
      <c r="O35" s="286" t="s">
        <v>70</v>
      </c>
      <c r="P35" s="286" t="s">
        <v>27</v>
      </c>
      <c r="Q35" s="292">
        <v>250000</v>
      </c>
      <c r="R35" s="295">
        <v>250000</v>
      </c>
      <c r="S35" s="293">
        <f t="shared" si="3"/>
        <v>500000</v>
      </c>
    </row>
    <row r="36" spans="1:19" ht="84" x14ac:dyDescent="0.25">
      <c r="A36" s="286" t="s">
        <v>21</v>
      </c>
      <c r="B36" s="53"/>
      <c r="C36" s="53"/>
      <c r="D36" s="286" t="s">
        <v>22</v>
      </c>
      <c r="E36" s="53" t="s">
        <v>53</v>
      </c>
      <c r="F36" s="287">
        <v>51121</v>
      </c>
      <c r="G36" s="85" t="s">
        <v>347</v>
      </c>
      <c r="H36" s="288" t="s">
        <v>389</v>
      </c>
      <c r="I36" s="286" t="s">
        <v>71</v>
      </c>
      <c r="J36" s="289">
        <v>50</v>
      </c>
      <c r="K36" s="290">
        <f t="shared" si="0"/>
        <v>0.5</v>
      </c>
      <c r="L36" s="289">
        <v>50</v>
      </c>
      <c r="M36" s="290">
        <f t="shared" si="1"/>
        <v>0.5</v>
      </c>
      <c r="N36" s="291">
        <f t="shared" si="2"/>
        <v>1</v>
      </c>
      <c r="O36" s="286" t="s">
        <v>70</v>
      </c>
      <c r="P36" s="286" t="s">
        <v>27</v>
      </c>
      <c r="Q36" s="292">
        <v>10500000</v>
      </c>
      <c r="R36" s="292">
        <v>10500000</v>
      </c>
      <c r="S36" s="293">
        <f t="shared" si="3"/>
        <v>21000000</v>
      </c>
    </row>
    <row r="37" spans="1:19" ht="84" x14ac:dyDescent="0.25">
      <c r="A37" s="286" t="s">
        <v>21</v>
      </c>
      <c r="B37" s="53"/>
      <c r="C37" s="53"/>
      <c r="D37" s="286" t="s">
        <v>22</v>
      </c>
      <c r="E37" s="53" t="s">
        <v>53</v>
      </c>
      <c r="F37" s="287">
        <v>51124</v>
      </c>
      <c r="G37" s="85" t="s">
        <v>394</v>
      </c>
      <c r="H37" s="288" t="s">
        <v>72</v>
      </c>
      <c r="I37" s="286" t="s">
        <v>73</v>
      </c>
      <c r="J37" s="289"/>
      <c r="K37" s="290">
        <f t="shared" si="0"/>
        <v>0</v>
      </c>
      <c r="L37" s="289">
        <v>100</v>
      </c>
      <c r="M37" s="290">
        <f t="shared" si="1"/>
        <v>1</v>
      </c>
      <c r="N37" s="291">
        <f t="shared" si="2"/>
        <v>1</v>
      </c>
      <c r="O37" s="286" t="s">
        <v>70</v>
      </c>
      <c r="P37" s="286" t="s">
        <v>27</v>
      </c>
      <c r="Q37" s="292"/>
      <c r="R37" s="295">
        <v>5000000</v>
      </c>
      <c r="S37" s="293">
        <f t="shared" si="3"/>
        <v>5000000</v>
      </c>
    </row>
    <row r="38" spans="1:19" ht="84" x14ac:dyDescent="0.25">
      <c r="A38" s="286" t="s">
        <v>21</v>
      </c>
      <c r="B38" s="53"/>
      <c r="C38" s="53"/>
      <c r="D38" s="286" t="s">
        <v>22</v>
      </c>
      <c r="E38" s="53" t="s">
        <v>23</v>
      </c>
      <c r="F38" s="287">
        <v>51132</v>
      </c>
      <c r="G38" s="85" t="s">
        <v>395</v>
      </c>
      <c r="H38" s="288" t="s">
        <v>74</v>
      </c>
      <c r="I38" s="286" t="s">
        <v>60</v>
      </c>
      <c r="J38" s="289">
        <v>50</v>
      </c>
      <c r="K38" s="290">
        <f t="shared" si="0"/>
        <v>0.5</v>
      </c>
      <c r="L38" s="289">
        <v>50</v>
      </c>
      <c r="M38" s="290">
        <f t="shared" si="1"/>
        <v>0.5</v>
      </c>
      <c r="N38" s="291">
        <f t="shared" si="2"/>
        <v>1</v>
      </c>
      <c r="O38" s="286" t="s">
        <v>280</v>
      </c>
      <c r="P38" s="286" t="s">
        <v>27</v>
      </c>
      <c r="Q38" s="292">
        <v>2450000</v>
      </c>
      <c r="R38" s="292">
        <v>2450000</v>
      </c>
      <c r="S38" s="293">
        <f t="shared" si="3"/>
        <v>4900000</v>
      </c>
    </row>
    <row r="39" spans="1:19" ht="15.75" thickBot="1" x14ac:dyDescent="0.3">
      <c r="A39" s="2"/>
      <c r="B39" s="2"/>
      <c r="C39" s="2"/>
      <c r="D39" s="3" t="s">
        <v>75</v>
      </c>
      <c r="E39" s="4"/>
      <c r="F39" s="5"/>
      <c r="G39" s="5"/>
      <c r="H39" s="6"/>
      <c r="I39" s="7"/>
      <c r="J39" s="7"/>
      <c r="K39" s="8">
        <f>SUM(K14:K38)</f>
        <v>11</v>
      </c>
      <c r="L39" s="7"/>
      <c r="M39" s="8">
        <f>SUM(M14:M38)</f>
        <v>14</v>
      </c>
      <c r="N39" s="9">
        <f>SUM(N14:N38)</f>
        <v>25</v>
      </c>
      <c r="O39" s="7"/>
      <c r="P39" s="6"/>
      <c r="Q39" s="10">
        <f>SUM(Q14:Q38)</f>
        <v>533411065.005</v>
      </c>
      <c r="R39" s="10">
        <f>SUM(R14:R38)</f>
        <v>535911065.005</v>
      </c>
      <c r="S39" s="293">
        <f>+Q39+R39</f>
        <v>1069322130.01</v>
      </c>
    </row>
    <row r="40" spans="1:19" ht="15.75" thickBot="1" x14ac:dyDescent="0.3">
      <c r="A40" s="11" t="s">
        <v>76</v>
      </c>
      <c r="B40" s="12"/>
      <c r="C40" s="12"/>
      <c r="D40" s="12"/>
      <c r="E40" s="13"/>
      <c r="F40" s="14"/>
      <c r="G40" s="14"/>
      <c r="H40" s="12"/>
      <c r="I40" s="12"/>
      <c r="J40" s="12"/>
      <c r="K40" s="15">
        <f>IF(OR(K39=0),0,K39/N39)</f>
        <v>0.44</v>
      </c>
      <c r="L40" s="12"/>
      <c r="M40" s="15">
        <f>IF(OR(M39=0),0,M39/N39)</f>
        <v>0.56000000000000005</v>
      </c>
      <c r="N40" s="15">
        <f>SUM(N14:N38)/N39</f>
        <v>1</v>
      </c>
      <c r="O40" s="12"/>
      <c r="P40" s="12"/>
      <c r="Q40" s="12"/>
      <c r="R40" s="12"/>
      <c r="S40" s="296"/>
    </row>
    <row r="41" spans="1:19" ht="15.75" thickBot="1" x14ac:dyDescent="0.3">
      <c r="A41" s="16"/>
      <c r="B41" s="18"/>
      <c r="C41" s="18"/>
      <c r="D41" s="17">
        <f>IF(OR([1]RESTRINGIDOP1!B9=0),0,[1]RESTRINGIDOP1!B9/[1]RESTRINGIDOP1!B8)</f>
        <v>0.39130434782608697</v>
      </c>
      <c r="E41" s="18" t="s">
        <v>77</v>
      </c>
      <c r="F41" s="19"/>
      <c r="G41" s="19"/>
      <c r="H41" s="18"/>
      <c r="I41" s="18"/>
      <c r="J41" s="18"/>
      <c r="K41" s="20">
        <f>IF(OR(D41=0),0,([1]RESTRINGIDOP1!C5/[1]RESTRINGIDOP1!B9))</f>
        <v>0.33333333333333331</v>
      </c>
      <c r="L41" s="18"/>
      <c r="M41" s="20">
        <f>IF(OR(D41=0),0,([1]RESTRINGIDOP1!D5/[1]RESTRINGIDOP1!B9))</f>
        <v>0.66666666666666663</v>
      </c>
      <c r="N41" s="20">
        <f>(K41+M41)</f>
        <v>1</v>
      </c>
      <c r="O41" s="18"/>
      <c r="P41" s="18"/>
      <c r="Q41" s="18"/>
      <c r="R41" s="18"/>
      <c r="S41" s="296"/>
    </row>
    <row r="42" spans="1:19" ht="15.75" thickBot="1" x14ac:dyDescent="0.3">
      <c r="A42" s="21"/>
      <c r="B42" s="23"/>
      <c r="C42" s="23"/>
      <c r="D42" s="22">
        <f>IF(OR([1]RESTRINGIDOP1!B10=0),0,[1]RESTRINGIDOP1!B10/[1]RESTRINGIDOP1!B8)</f>
        <v>0.60869565217391308</v>
      </c>
      <c r="E42" s="23" t="s">
        <v>78</v>
      </c>
      <c r="F42" s="24"/>
      <c r="G42" s="24"/>
      <c r="H42" s="23"/>
      <c r="I42" s="23"/>
      <c r="J42" s="23"/>
      <c r="K42" s="25">
        <f>IF(OR(D42=0),0,([1]RESTRINGIDOP1!F5/[1]RESTRINGIDOP1!B10))</f>
        <v>0.5357142857142857</v>
      </c>
      <c r="L42" s="23"/>
      <c r="M42" s="25">
        <f>IF(OR(D42=0),0,([1]RESTRINGIDOP1!G5/[1]RESTRINGIDOP1!B10))</f>
        <v>0.4642857142857143</v>
      </c>
      <c r="N42" s="25">
        <f>K42+M42</f>
        <v>1</v>
      </c>
      <c r="O42" s="23"/>
      <c r="P42" s="23"/>
      <c r="Q42" s="23"/>
      <c r="R42" s="23"/>
      <c r="S42" s="296"/>
    </row>
    <row r="43" spans="1:19" ht="15.75" thickBot="1" x14ac:dyDescent="0.3">
      <c r="A43" s="16"/>
      <c r="B43" s="18"/>
      <c r="C43" s="18"/>
      <c r="D43" s="26">
        <f>N39</f>
        <v>25</v>
      </c>
      <c r="E43" s="18" t="s">
        <v>79</v>
      </c>
      <c r="F43" s="19"/>
      <c r="G43" s="19"/>
      <c r="H43" s="18"/>
      <c r="I43" s="18"/>
      <c r="J43" s="18"/>
      <c r="K43" s="17"/>
      <c r="L43" s="18"/>
      <c r="M43" s="17"/>
      <c r="N43" s="17"/>
      <c r="O43" s="18"/>
      <c r="P43" s="18"/>
      <c r="Q43" s="18"/>
      <c r="R43" s="18"/>
      <c r="S43" s="296"/>
    </row>
    <row r="45" spans="1:19" x14ac:dyDescent="0.25">
      <c r="R45" s="297">
        <f>+Q39+R39</f>
        <v>1069322130.01</v>
      </c>
    </row>
    <row r="47" spans="1:19" x14ac:dyDescent="0.25">
      <c r="R47" s="297"/>
    </row>
  </sheetData>
  <autoFilter ref="A11:S43" xr:uid="{00000000-0001-0000-0100-000000000000}">
    <filterColumn colId="4" showButton="0"/>
    <filterColumn colId="5" showButton="0"/>
    <filterColumn colId="6" showButton="0"/>
    <filterColumn colId="9" showButton="0"/>
    <filterColumn colId="10" showButton="0"/>
    <filterColumn colId="11" showButton="0"/>
    <filterColumn colId="12" showButton="0"/>
    <filterColumn colId="16" showButton="0"/>
  </autoFilter>
  <mergeCells count="21">
    <mergeCell ref="A3:I3"/>
    <mergeCell ref="A5:I5"/>
    <mergeCell ref="A7:R7"/>
    <mergeCell ref="A8:R8"/>
    <mergeCell ref="D10:R10"/>
    <mergeCell ref="S12:S13"/>
    <mergeCell ref="A11:A12"/>
    <mergeCell ref="B11:B13"/>
    <mergeCell ref="C11:C13"/>
    <mergeCell ref="D11:D13"/>
    <mergeCell ref="E11:H12"/>
    <mergeCell ref="I11:I13"/>
    <mergeCell ref="J11:N11"/>
    <mergeCell ref="O11:O13"/>
    <mergeCell ref="P11:P13"/>
    <mergeCell ref="Q11:R11"/>
    <mergeCell ref="J12:J13"/>
    <mergeCell ref="L12:L13"/>
    <mergeCell ref="N12:N13"/>
    <mergeCell ref="Q12:Q13"/>
    <mergeCell ref="R12:R13"/>
  </mergeCells>
  <dataValidations count="3">
    <dataValidation type="list" allowBlank="1" showInputMessage="1" showErrorMessage="1" prompt=" - " sqref="P14 P33:P38 P16 E14:E38" xr:uid="{00000000-0002-0000-0100-000000000000}">
      <formula1>#REF!</formula1>
    </dataValidation>
    <dataValidation type="list" allowBlank="1" showInputMessage="1" showErrorMessage="1" sqref="P15 P17:P32" xr:uid="{00000000-0002-0000-0100-000001000000}">
      <formula1>#REF!</formula1>
    </dataValidation>
    <dataValidation type="list" allowBlank="1" showInputMessage="1" prompt=" - Seleccione una Área estratégica. No dejar en blanco o en &quot;0,0&quot; estos espacios." sqref="A14:A38" xr:uid="{00000000-0002-0000-0100-000002000000}">
      <formula1>#REF!</formula1>
    </dataValidation>
  </dataValidations>
  <pageMargins left="0.96" right="0.27559055118110237" top="0.51181102362204722" bottom="0.55118110236220474" header="0.31496062992125984" footer="0.31496062992125984"/>
  <pageSetup paperSize="9" scale="80" orientation="landscape"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6"/>
  <sheetViews>
    <sheetView topLeftCell="A36" zoomScale="85" zoomScaleNormal="85" workbookViewId="0">
      <selection activeCell="H46" sqref="H46"/>
    </sheetView>
  </sheetViews>
  <sheetFormatPr baseColWidth="10" defaultColWidth="10.85546875" defaultRowHeight="12" x14ac:dyDescent="0.25"/>
  <cols>
    <col min="1" max="1" width="15.28515625" style="283" customWidth="1"/>
    <col min="2" max="2" width="22.140625" style="283" hidden="1" customWidth="1"/>
    <col min="3" max="3" width="8.5703125" style="283" hidden="1" customWidth="1"/>
    <col min="4" max="4" width="20.5703125" style="283" customWidth="1"/>
    <col min="5" max="5" width="8.140625" style="283" customWidth="1"/>
    <col min="6" max="6" width="6.140625" style="283" customWidth="1"/>
    <col min="7" max="7" width="11.5703125" style="283" customWidth="1"/>
    <col min="8" max="8" width="20.5703125" style="283" customWidth="1"/>
    <col min="9" max="9" width="10.85546875" style="283" customWidth="1"/>
    <col min="10" max="10" width="5.5703125" style="283" customWidth="1"/>
    <col min="11" max="11" width="6" style="283" bestFit="1" customWidth="1"/>
    <col min="12" max="12" width="5.5703125" style="283" customWidth="1"/>
    <col min="13" max="13" width="6" style="283" bestFit="1" customWidth="1"/>
    <col min="14" max="14" width="13.28515625" style="283" hidden="1" customWidth="1"/>
    <col min="15" max="17" width="12.140625" style="283" bestFit="1" customWidth="1"/>
    <col min="18" max="18" width="16.5703125" style="283" bestFit="1" customWidth="1"/>
    <col min="19" max="19" width="15.7109375" style="283" bestFit="1" customWidth="1"/>
    <col min="20" max="20" width="13.5703125" style="283" hidden="1" customWidth="1"/>
    <col min="21" max="16384" width="10.85546875" style="283"/>
  </cols>
  <sheetData>
    <row r="1" spans="1:20" x14ac:dyDescent="0.25">
      <c r="A1" s="279" t="str">
        <f>'[1]PROGRAMA I'!A1</f>
        <v>PLAN OPERATIVO ANUAL</v>
      </c>
      <c r="B1" s="279"/>
      <c r="C1" s="279"/>
      <c r="D1" s="253"/>
      <c r="E1" s="253"/>
      <c r="F1" s="280"/>
      <c r="G1" s="280"/>
      <c r="H1" s="253"/>
      <c r="I1" s="253"/>
      <c r="J1" s="281"/>
      <c r="K1" s="281"/>
      <c r="L1" s="281"/>
      <c r="M1" s="281"/>
      <c r="N1" s="281"/>
      <c r="O1" s="281"/>
      <c r="P1" s="281"/>
      <c r="Q1" s="281"/>
      <c r="R1" s="281"/>
      <c r="S1" s="281"/>
      <c r="T1" s="281"/>
    </row>
    <row r="2" spans="1:20" x14ac:dyDescent="0.25">
      <c r="A2" s="279" t="str">
        <f>'[1]PROGRAMA I'!A2</f>
        <v>MUNICIPALIDAD DE OROTINA</v>
      </c>
      <c r="B2" s="279"/>
      <c r="C2" s="279"/>
      <c r="D2" s="253"/>
      <c r="E2" s="253"/>
      <c r="F2" s="280"/>
      <c r="G2" s="280"/>
      <c r="H2" s="253"/>
      <c r="I2" s="253"/>
      <c r="J2" s="281"/>
      <c r="K2" s="281"/>
      <c r="L2" s="281"/>
      <c r="M2" s="281"/>
      <c r="N2" s="281"/>
      <c r="O2" s="281"/>
      <c r="P2" s="281"/>
      <c r="Q2" s="281"/>
      <c r="R2" s="281"/>
      <c r="S2" s="281"/>
      <c r="T2" s="281"/>
    </row>
    <row r="3" spans="1:20" x14ac:dyDescent="0.25">
      <c r="A3" s="253">
        <f>'[1]PROGRAMA I'!A3</f>
        <v>2022</v>
      </c>
      <c r="B3" s="253"/>
      <c r="C3" s="253"/>
      <c r="D3" s="281"/>
      <c r="E3" s="281"/>
      <c r="F3" s="298"/>
      <c r="G3" s="298"/>
      <c r="H3" s="281"/>
      <c r="I3" s="281"/>
      <c r="J3" s="281"/>
      <c r="K3" s="281"/>
      <c r="L3" s="281"/>
      <c r="M3" s="281"/>
      <c r="N3" s="281"/>
      <c r="O3" s="281"/>
      <c r="P3" s="281"/>
      <c r="Q3" s="281"/>
      <c r="R3" s="281"/>
      <c r="S3" s="281"/>
      <c r="T3" s="281"/>
    </row>
    <row r="4" spans="1:20" x14ac:dyDescent="0.25">
      <c r="A4" s="279" t="s">
        <v>0</v>
      </c>
      <c r="B4" s="279"/>
      <c r="C4" s="279"/>
      <c r="D4" s="279"/>
      <c r="E4" s="279"/>
      <c r="F4" s="280"/>
      <c r="G4" s="280"/>
      <c r="H4" s="279"/>
      <c r="I4" s="279"/>
      <c r="J4" s="281"/>
      <c r="K4" s="281"/>
      <c r="L4" s="281"/>
      <c r="M4" s="281"/>
      <c r="N4" s="281"/>
      <c r="O4" s="281"/>
      <c r="P4" s="281"/>
      <c r="Q4" s="281"/>
      <c r="R4" s="281"/>
      <c r="S4" s="281"/>
      <c r="T4" s="281"/>
    </row>
    <row r="5" spans="1:20" x14ac:dyDescent="0.25">
      <c r="A5" s="385" t="s">
        <v>167</v>
      </c>
      <c r="B5" s="384"/>
      <c r="C5" s="384"/>
      <c r="D5" s="384"/>
      <c r="E5" s="384"/>
      <c r="F5" s="384"/>
      <c r="G5" s="384"/>
      <c r="H5" s="384"/>
      <c r="I5" s="384"/>
      <c r="J5" s="281"/>
      <c r="K5" s="281"/>
      <c r="L5" s="281"/>
      <c r="M5" s="281"/>
      <c r="N5" s="281"/>
      <c r="O5" s="281"/>
      <c r="P5" s="281"/>
      <c r="Q5" s="281"/>
      <c r="R5" s="281"/>
      <c r="S5" s="281"/>
      <c r="T5" s="281"/>
    </row>
    <row r="6" spans="1:20" x14ac:dyDescent="0.25">
      <c r="A6" s="279"/>
      <c r="B6" s="279"/>
      <c r="C6" s="279"/>
      <c r="D6" s="279"/>
      <c r="E6" s="279"/>
      <c r="F6" s="280"/>
      <c r="G6" s="280"/>
      <c r="H6" s="279"/>
      <c r="I6" s="279"/>
      <c r="J6" s="281"/>
      <c r="K6" s="281"/>
      <c r="L6" s="281"/>
      <c r="M6" s="281"/>
      <c r="N6" s="281"/>
      <c r="O6" s="281"/>
      <c r="P6" s="281"/>
      <c r="Q6" s="281"/>
      <c r="R6" s="281"/>
      <c r="S6" s="281"/>
      <c r="T6" s="281"/>
    </row>
    <row r="7" spans="1:20" x14ac:dyDescent="0.25">
      <c r="A7" s="299" t="s">
        <v>168</v>
      </c>
      <c r="B7" s="299"/>
      <c r="C7" s="299"/>
      <c r="D7" s="299"/>
      <c r="E7" s="299"/>
      <c r="F7" s="280"/>
      <c r="G7" s="280"/>
      <c r="H7" s="299"/>
      <c r="I7" s="299"/>
      <c r="J7" s="299"/>
      <c r="K7" s="299"/>
      <c r="L7" s="299"/>
      <c r="M7" s="299"/>
      <c r="N7" s="299"/>
      <c r="O7" s="299"/>
      <c r="P7" s="299"/>
      <c r="Q7" s="299"/>
      <c r="R7" s="299"/>
      <c r="S7" s="299"/>
      <c r="T7" s="299"/>
    </row>
    <row r="8" spans="1:20" x14ac:dyDescent="0.25">
      <c r="A8" s="299"/>
      <c r="B8" s="299"/>
      <c r="C8" s="299"/>
      <c r="D8" s="299"/>
      <c r="E8" s="299"/>
      <c r="F8" s="280"/>
      <c r="G8" s="280"/>
      <c r="H8" s="299"/>
      <c r="I8" s="299"/>
      <c r="J8" s="299"/>
      <c r="K8" s="299"/>
      <c r="L8" s="299"/>
      <c r="M8" s="299"/>
      <c r="N8" s="299"/>
      <c r="O8" s="299"/>
      <c r="P8" s="299"/>
      <c r="Q8" s="299"/>
      <c r="R8" s="299"/>
      <c r="S8" s="299"/>
      <c r="T8" s="299"/>
    </row>
    <row r="9" spans="1:20" x14ac:dyDescent="0.25">
      <c r="A9" s="299" t="s">
        <v>169</v>
      </c>
      <c r="B9" s="299"/>
      <c r="C9" s="299"/>
      <c r="D9" s="299"/>
      <c r="E9" s="299"/>
      <c r="F9" s="280"/>
      <c r="G9" s="280"/>
      <c r="H9" s="299"/>
      <c r="I9" s="299"/>
      <c r="J9" s="299"/>
      <c r="K9" s="299"/>
      <c r="L9" s="299"/>
      <c r="M9" s="299"/>
      <c r="N9" s="299"/>
      <c r="O9" s="299"/>
      <c r="P9" s="299"/>
      <c r="Q9" s="299"/>
      <c r="R9" s="299"/>
      <c r="S9" s="299"/>
      <c r="T9" s="299"/>
    </row>
    <row r="10" spans="1:20" ht="12.75" thickBot="1" x14ac:dyDescent="0.3">
      <c r="A10" s="299"/>
      <c r="B10" s="299"/>
      <c r="C10" s="299"/>
      <c r="D10" s="299"/>
      <c r="E10" s="299"/>
      <c r="F10" s="280"/>
      <c r="G10" s="280"/>
      <c r="H10" s="299"/>
      <c r="I10" s="299"/>
      <c r="J10" s="299"/>
      <c r="K10" s="299"/>
      <c r="L10" s="299"/>
      <c r="M10" s="299"/>
      <c r="N10" s="299"/>
      <c r="O10" s="299"/>
      <c r="P10" s="299"/>
      <c r="Q10" s="299"/>
      <c r="R10" s="299"/>
      <c r="S10" s="299"/>
      <c r="T10" s="299"/>
    </row>
    <row r="11" spans="1:20" ht="24.75" thickBot="1" x14ac:dyDescent="0.3">
      <c r="A11" s="46" t="s">
        <v>1</v>
      </c>
      <c r="B11" s="255"/>
      <c r="C11" s="255"/>
      <c r="D11" s="389" t="s">
        <v>83</v>
      </c>
      <c r="E11" s="387"/>
      <c r="F11" s="387"/>
      <c r="G11" s="387"/>
      <c r="H11" s="387"/>
      <c r="I11" s="387"/>
      <c r="J11" s="387"/>
      <c r="K11" s="387"/>
      <c r="L11" s="387"/>
      <c r="M11" s="387"/>
      <c r="N11" s="387"/>
      <c r="O11" s="387"/>
      <c r="P11" s="387"/>
      <c r="Q11" s="387"/>
      <c r="R11" s="387"/>
      <c r="S11" s="388"/>
      <c r="T11" s="284"/>
    </row>
    <row r="12" spans="1:20" ht="22.5" customHeight="1" thickBot="1" x14ac:dyDescent="0.3">
      <c r="A12" s="360" t="s">
        <v>3</v>
      </c>
      <c r="B12" s="364" t="s">
        <v>277</v>
      </c>
      <c r="C12" s="364" t="s">
        <v>278</v>
      </c>
      <c r="D12" s="358" t="s">
        <v>4</v>
      </c>
      <c r="E12" s="368" t="s">
        <v>5</v>
      </c>
      <c r="F12" s="369"/>
      <c r="G12" s="369"/>
      <c r="H12" s="370"/>
      <c r="I12" s="374" t="s">
        <v>6</v>
      </c>
      <c r="J12" s="375" t="s">
        <v>7</v>
      </c>
      <c r="K12" s="376"/>
      <c r="L12" s="376"/>
      <c r="M12" s="376"/>
      <c r="N12" s="377"/>
      <c r="O12" s="358" t="s">
        <v>8</v>
      </c>
      <c r="P12" s="358" t="s">
        <v>84</v>
      </c>
      <c r="Q12" s="249"/>
      <c r="R12" s="378" t="s">
        <v>10</v>
      </c>
      <c r="S12" s="370"/>
      <c r="T12" s="284"/>
    </row>
    <row r="13" spans="1:20" ht="23.45" customHeight="1" thickBot="1" x14ac:dyDescent="0.3">
      <c r="A13" s="361"/>
      <c r="B13" s="365"/>
      <c r="C13" s="365"/>
      <c r="D13" s="365"/>
      <c r="E13" s="371"/>
      <c r="F13" s="372"/>
      <c r="G13" s="372"/>
      <c r="H13" s="373"/>
      <c r="I13" s="365"/>
      <c r="J13" s="379" t="s">
        <v>85</v>
      </c>
      <c r="K13" s="1" t="s">
        <v>12</v>
      </c>
      <c r="L13" s="379" t="s">
        <v>86</v>
      </c>
      <c r="M13" s="1" t="s">
        <v>12</v>
      </c>
      <c r="N13" s="381" t="s">
        <v>14</v>
      </c>
      <c r="O13" s="365"/>
      <c r="P13" s="365"/>
      <c r="Q13" s="28" t="s">
        <v>87</v>
      </c>
      <c r="R13" s="358" t="s">
        <v>15</v>
      </c>
      <c r="S13" s="358" t="s">
        <v>16</v>
      </c>
      <c r="T13" s="358" t="s">
        <v>450</v>
      </c>
    </row>
    <row r="14" spans="1:20" ht="27" customHeight="1" thickBot="1" x14ac:dyDescent="0.3">
      <c r="A14" s="250" t="s">
        <v>17</v>
      </c>
      <c r="B14" s="390"/>
      <c r="C14" s="390"/>
      <c r="D14" s="365"/>
      <c r="E14" s="285" t="s">
        <v>18</v>
      </c>
      <c r="F14" s="251" t="s">
        <v>448</v>
      </c>
      <c r="G14" s="251" t="s">
        <v>345</v>
      </c>
      <c r="H14" s="252" t="s">
        <v>20</v>
      </c>
      <c r="I14" s="365"/>
      <c r="J14" s="380"/>
      <c r="K14" s="29"/>
      <c r="L14" s="380"/>
      <c r="M14" s="29"/>
      <c r="N14" s="382"/>
      <c r="O14" s="365"/>
      <c r="P14" s="365"/>
      <c r="Q14" s="51" t="s">
        <v>88</v>
      </c>
      <c r="R14" s="365"/>
      <c r="S14" s="365"/>
      <c r="T14" s="365"/>
    </row>
    <row r="15" spans="1:20" ht="96" x14ac:dyDescent="0.25">
      <c r="A15" s="286" t="s">
        <v>32</v>
      </c>
      <c r="B15" s="300"/>
      <c r="C15" s="301"/>
      <c r="D15" s="286" t="s">
        <v>89</v>
      </c>
      <c r="E15" s="53" t="s">
        <v>23</v>
      </c>
      <c r="F15" s="86">
        <v>4112</v>
      </c>
      <c r="G15" s="85" t="s">
        <v>349</v>
      </c>
      <c r="H15" s="288" t="s">
        <v>90</v>
      </c>
      <c r="I15" s="288" t="s">
        <v>25</v>
      </c>
      <c r="J15" s="85">
        <v>50</v>
      </c>
      <c r="K15" s="302">
        <f t="shared" ref="K15:K37" si="0">IF(OR(J15=0),0,(J15/(J15+L15)))</f>
        <v>0.5</v>
      </c>
      <c r="L15" s="85">
        <v>50</v>
      </c>
      <c r="M15" s="302">
        <f t="shared" ref="M15:M37" si="1">IF(OR(L15=0),0,(L15/(J15+L15)))</f>
        <v>0.5</v>
      </c>
      <c r="N15" s="303">
        <f t="shared" ref="N15:N37" si="2">K15+M15</f>
        <v>1</v>
      </c>
      <c r="O15" s="288" t="s">
        <v>91</v>
      </c>
      <c r="P15" s="288" t="s">
        <v>92</v>
      </c>
      <c r="Q15" s="304" t="s">
        <v>93</v>
      </c>
      <c r="R15" s="305">
        <f>(117496806.82-81600000)/2</f>
        <v>17948403.409999996</v>
      </c>
      <c r="S15" s="305">
        <f>(117496806.82-81600000)/2</f>
        <v>17948403.409999996</v>
      </c>
      <c r="T15" s="306">
        <f>+R15+S15</f>
        <v>35896806.819999993</v>
      </c>
    </row>
    <row r="16" spans="1:20" ht="96" x14ac:dyDescent="0.25">
      <c r="A16" s="286" t="s">
        <v>32</v>
      </c>
      <c r="B16" s="300"/>
      <c r="C16" s="301"/>
      <c r="D16" s="286" t="s">
        <v>94</v>
      </c>
      <c r="E16" s="53" t="s">
        <v>23</v>
      </c>
      <c r="F16" s="86">
        <v>4113</v>
      </c>
      <c r="G16" s="85" t="s">
        <v>348</v>
      </c>
      <c r="H16" s="288" t="s">
        <v>95</v>
      </c>
      <c r="I16" s="288" t="s">
        <v>25</v>
      </c>
      <c r="J16" s="85">
        <v>50</v>
      </c>
      <c r="K16" s="302">
        <f t="shared" si="0"/>
        <v>0.5</v>
      </c>
      <c r="L16" s="85">
        <v>50</v>
      </c>
      <c r="M16" s="302">
        <f t="shared" si="1"/>
        <v>0.5</v>
      </c>
      <c r="N16" s="303">
        <f t="shared" si="2"/>
        <v>1</v>
      </c>
      <c r="O16" s="288" t="s">
        <v>91</v>
      </c>
      <c r="P16" s="288" t="s">
        <v>96</v>
      </c>
      <c r="Q16" s="304" t="s">
        <v>93</v>
      </c>
      <c r="R16" s="307">
        <f>41936721.2/2</f>
        <v>20968360.600000001</v>
      </c>
      <c r="S16" s="307">
        <f>41936721.2/2</f>
        <v>20968360.600000001</v>
      </c>
      <c r="T16" s="306">
        <f>+R16+S16</f>
        <v>41936721.200000003</v>
      </c>
    </row>
    <row r="17" spans="1:20" ht="108" x14ac:dyDescent="0.25">
      <c r="A17" s="286" t="s">
        <v>32</v>
      </c>
      <c r="B17" s="300"/>
      <c r="C17" s="301"/>
      <c r="D17" s="286" t="s">
        <v>97</v>
      </c>
      <c r="E17" s="53" t="s">
        <v>23</v>
      </c>
      <c r="F17" s="86">
        <v>4114</v>
      </c>
      <c r="G17" s="85" t="s">
        <v>350</v>
      </c>
      <c r="H17" s="288" t="s">
        <v>98</v>
      </c>
      <c r="I17" s="288" t="s">
        <v>25</v>
      </c>
      <c r="J17" s="85">
        <v>50</v>
      </c>
      <c r="K17" s="302">
        <f t="shared" si="0"/>
        <v>0.5</v>
      </c>
      <c r="L17" s="85">
        <v>50</v>
      </c>
      <c r="M17" s="302">
        <f t="shared" si="1"/>
        <v>0.5</v>
      </c>
      <c r="N17" s="303">
        <f t="shared" si="2"/>
        <v>1</v>
      </c>
      <c r="O17" s="288" t="s">
        <v>91</v>
      </c>
      <c r="P17" s="288" t="s">
        <v>99</v>
      </c>
      <c r="Q17" s="304" t="s">
        <v>93</v>
      </c>
      <c r="R17" s="305">
        <f>(108636563.98-43500000)/2</f>
        <v>32568281.990000002</v>
      </c>
      <c r="S17" s="305">
        <f>(108636563.98-43500000)/2</f>
        <v>32568281.990000002</v>
      </c>
      <c r="T17" s="306">
        <f t="shared" ref="T17:T38" si="3">+R17+S17</f>
        <v>65136563.980000004</v>
      </c>
    </row>
    <row r="18" spans="1:20" ht="96" x14ac:dyDescent="0.25">
      <c r="A18" s="286" t="s">
        <v>32</v>
      </c>
      <c r="B18" s="300"/>
      <c r="C18" s="301"/>
      <c r="D18" s="286" t="s">
        <v>100</v>
      </c>
      <c r="E18" s="53" t="s">
        <v>23</v>
      </c>
      <c r="F18" s="86">
        <v>4115</v>
      </c>
      <c r="G18" s="85" t="s">
        <v>351</v>
      </c>
      <c r="H18" s="288" t="s">
        <v>101</v>
      </c>
      <c r="I18" s="288" t="s">
        <v>25</v>
      </c>
      <c r="J18" s="85">
        <v>50</v>
      </c>
      <c r="K18" s="302">
        <f t="shared" si="0"/>
        <v>0.5</v>
      </c>
      <c r="L18" s="85">
        <v>50</v>
      </c>
      <c r="M18" s="302">
        <f t="shared" si="1"/>
        <v>0.5</v>
      </c>
      <c r="N18" s="303">
        <f t="shared" si="2"/>
        <v>1</v>
      </c>
      <c r="O18" s="288" t="s">
        <v>91</v>
      </c>
      <c r="P18" s="288" t="s">
        <v>102</v>
      </c>
      <c r="Q18" s="304" t="s">
        <v>93</v>
      </c>
      <c r="R18" s="305">
        <v>142386354.22999999</v>
      </c>
      <c r="S18" s="305">
        <v>142386354.22999999</v>
      </c>
      <c r="T18" s="306">
        <f t="shared" si="3"/>
        <v>284772708.45999998</v>
      </c>
    </row>
    <row r="19" spans="1:20" ht="96" x14ac:dyDescent="0.25">
      <c r="A19" s="286" t="s">
        <v>32</v>
      </c>
      <c r="B19" s="300"/>
      <c r="C19" s="301"/>
      <c r="D19" s="286" t="s">
        <v>103</v>
      </c>
      <c r="E19" s="53" t="s">
        <v>23</v>
      </c>
      <c r="F19" s="86">
        <v>4116</v>
      </c>
      <c r="G19" s="85" t="s">
        <v>352</v>
      </c>
      <c r="H19" s="288" t="s">
        <v>104</v>
      </c>
      <c r="I19" s="288" t="s">
        <v>25</v>
      </c>
      <c r="J19" s="85">
        <v>50</v>
      </c>
      <c r="K19" s="302">
        <f t="shared" si="0"/>
        <v>0.5</v>
      </c>
      <c r="L19" s="85">
        <v>50</v>
      </c>
      <c r="M19" s="302">
        <f t="shared" si="1"/>
        <v>0.5</v>
      </c>
      <c r="N19" s="303">
        <f t="shared" si="2"/>
        <v>1</v>
      </c>
      <c r="O19" s="288" t="s">
        <v>91</v>
      </c>
      <c r="P19" s="288" t="s">
        <v>105</v>
      </c>
      <c r="Q19" s="304" t="s">
        <v>93</v>
      </c>
      <c r="R19" s="305">
        <f>30900171.45/2</f>
        <v>15450085.725</v>
      </c>
      <c r="S19" s="305">
        <f>30900171.45/2</f>
        <v>15450085.725</v>
      </c>
      <c r="T19" s="306">
        <f t="shared" si="3"/>
        <v>30900171.449999999</v>
      </c>
    </row>
    <row r="20" spans="1:20" ht="96" x14ac:dyDescent="0.25">
      <c r="A20" s="286" t="s">
        <v>32</v>
      </c>
      <c r="B20" s="300"/>
      <c r="C20" s="301"/>
      <c r="D20" s="286" t="s">
        <v>106</v>
      </c>
      <c r="E20" s="53" t="s">
        <v>23</v>
      </c>
      <c r="F20" s="86">
        <v>4117</v>
      </c>
      <c r="G20" s="85" t="s">
        <v>353</v>
      </c>
      <c r="H20" s="288" t="s">
        <v>107</v>
      </c>
      <c r="I20" s="288" t="s">
        <v>25</v>
      </c>
      <c r="J20" s="85">
        <v>50</v>
      </c>
      <c r="K20" s="302">
        <f t="shared" si="0"/>
        <v>0.5</v>
      </c>
      <c r="L20" s="85">
        <v>50</v>
      </c>
      <c r="M20" s="302">
        <f t="shared" si="1"/>
        <v>0.5</v>
      </c>
      <c r="N20" s="303">
        <f t="shared" si="2"/>
        <v>1</v>
      </c>
      <c r="O20" s="288" t="s">
        <v>91</v>
      </c>
      <c r="P20" s="288" t="s">
        <v>108</v>
      </c>
      <c r="Q20" s="304" t="s">
        <v>93</v>
      </c>
      <c r="R20" s="305">
        <v>42130553.119999997</v>
      </c>
      <c r="S20" s="305">
        <v>42130553.119999997</v>
      </c>
      <c r="T20" s="306">
        <f t="shared" si="3"/>
        <v>84261106.239999995</v>
      </c>
    </row>
    <row r="21" spans="1:20" ht="96" x14ac:dyDescent="0.25">
      <c r="A21" s="286" t="s">
        <v>32</v>
      </c>
      <c r="B21" s="300"/>
      <c r="C21" s="301"/>
      <c r="D21" s="286" t="s">
        <v>100</v>
      </c>
      <c r="E21" s="53" t="s">
        <v>23</v>
      </c>
      <c r="F21" s="86">
        <v>4118</v>
      </c>
      <c r="G21" s="85" t="s">
        <v>354</v>
      </c>
      <c r="H21" s="288" t="s">
        <v>109</v>
      </c>
      <c r="I21" s="288" t="s">
        <v>281</v>
      </c>
      <c r="J21" s="85">
        <v>50</v>
      </c>
      <c r="K21" s="302">
        <f t="shared" si="0"/>
        <v>0.5</v>
      </c>
      <c r="L21" s="85">
        <v>50</v>
      </c>
      <c r="M21" s="302">
        <f t="shared" si="1"/>
        <v>0.5</v>
      </c>
      <c r="N21" s="303">
        <f t="shared" si="2"/>
        <v>1</v>
      </c>
      <c r="O21" s="288" t="s">
        <v>91</v>
      </c>
      <c r="P21" s="304" t="s">
        <v>102</v>
      </c>
      <c r="Q21" s="304" t="s">
        <v>93</v>
      </c>
      <c r="R21" s="305">
        <v>1500000</v>
      </c>
      <c r="S21" s="305">
        <v>1500000</v>
      </c>
      <c r="T21" s="306">
        <f t="shared" si="3"/>
        <v>3000000</v>
      </c>
    </row>
    <row r="22" spans="1:20" ht="96" x14ac:dyDescent="0.25">
      <c r="A22" s="286" t="s">
        <v>32</v>
      </c>
      <c r="B22" s="300"/>
      <c r="C22" s="301"/>
      <c r="D22" s="286" t="s">
        <v>100</v>
      </c>
      <c r="E22" s="53" t="s">
        <v>23</v>
      </c>
      <c r="F22" s="86">
        <v>41110</v>
      </c>
      <c r="G22" s="85" t="s">
        <v>355</v>
      </c>
      <c r="H22" s="288" t="s">
        <v>113</v>
      </c>
      <c r="I22" s="288" t="s">
        <v>114</v>
      </c>
      <c r="J22" s="85">
        <v>50</v>
      </c>
      <c r="K22" s="302">
        <f t="shared" si="0"/>
        <v>0.5</v>
      </c>
      <c r="L22" s="85">
        <v>50</v>
      </c>
      <c r="M22" s="302">
        <f t="shared" si="1"/>
        <v>0.5</v>
      </c>
      <c r="N22" s="303">
        <f t="shared" si="2"/>
        <v>1</v>
      </c>
      <c r="O22" s="288" t="s">
        <v>91</v>
      </c>
      <c r="P22" s="304" t="s">
        <v>102</v>
      </c>
      <c r="Q22" s="304" t="s">
        <v>93</v>
      </c>
      <c r="R22" s="305">
        <v>1750000</v>
      </c>
      <c r="S22" s="305">
        <v>1750000</v>
      </c>
      <c r="T22" s="306">
        <f t="shared" si="3"/>
        <v>3500000</v>
      </c>
    </row>
    <row r="23" spans="1:20" ht="96" x14ac:dyDescent="0.25">
      <c r="A23" s="286" t="s">
        <v>32</v>
      </c>
      <c r="B23" s="300"/>
      <c r="C23" s="301"/>
      <c r="D23" s="286" t="s">
        <v>100</v>
      </c>
      <c r="E23" s="53" t="s">
        <v>23</v>
      </c>
      <c r="F23" s="86">
        <v>41111</v>
      </c>
      <c r="G23" s="85" t="s">
        <v>356</v>
      </c>
      <c r="H23" s="288" t="s">
        <v>115</v>
      </c>
      <c r="I23" s="288" t="s">
        <v>25</v>
      </c>
      <c r="J23" s="85">
        <v>50</v>
      </c>
      <c r="K23" s="302">
        <f t="shared" si="0"/>
        <v>0.5</v>
      </c>
      <c r="L23" s="85">
        <v>50</v>
      </c>
      <c r="M23" s="302">
        <f t="shared" si="1"/>
        <v>0.5</v>
      </c>
      <c r="N23" s="303">
        <f t="shared" si="2"/>
        <v>1</v>
      </c>
      <c r="O23" s="288" t="s">
        <v>91</v>
      </c>
      <c r="P23" s="304" t="s">
        <v>102</v>
      </c>
      <c r="Q23" s="304" t="s">
        <v>93</v>
      </c>
      <c r="R23" s="305">
        <v>3250000</v>
      </c>
      <c r="S23" s="305">
        <v>3250000</v>
      </c>
      <c r="T23" s="306">
        <f t="shared" si="3"/>
        <v>6500000</v>
      </c>
    </row>
    <row r="24" spans="1:20" ht="96" x14ac:dyDescent="0.25">
      <c r="A24" s="286" t="s">
        <v>32</v>
      </c>
      <c r="B24" s="300"/>
      <c r="C24" s="301"/>
      <c r="D24" s="286" t="s">
        <v>100</v>
      </c>
      <c r="E24" s="53" t="s">
        <v>23</v>
      </c>
      <c r="F24" s="86">
        <v>41113</v>
      </c>
      <c r="G24" s="85" t="s">
        <v>357</v>
      </c>
      <c r="H24" s="288" t="s">
        <v>117</v>
      </c>
      <c r="I24" s="288" t="s">
        <v>25</v>
      </c>
      <c r="J24" s="85">
        <v>50</v>
      </c>
      <c r="K24" s="302">
        <f t="shared" si="0"/>
        <v>0.5</v>
      </c>
      <c r="L24" s="85">
        <v>50</v>
      </c>
      <c r="M24" s="302">
        <f t="shared" si="1"/>
        <v>0.5</v>
      </c>
      <c r="N24" s="303">
        <f t="shared" si="2"/>
        <v>1</v>
      </c>
      <c r="O24" s="288" t="s">
        <v>91</v>
      </c>
      <c r="P24" s="288" t="s">
        <v>102</v>
      </c>
      <c r="Q24" s="304" t="s">
        <v>93</v>
      </c>
      <c r="R24" s="305">
        <v>2000000</v>
      </c>
      <c r="S24" s="305">
        <v>2000000</v>
      </c>
      <c r="T24" s="306">
        <f t="shared" si="3"/>
        <v>4000000</v>
      </c>
    </row>
    <row r="25" spans="1:20" ht="96" x14ac:dyDescent="0.25">
      <c r="A25" s="286" t="s">
        <v>32</v>
      </c>
      <c r="B25" s="300"/>
      <c r="C25" s="301"/>
      <c r="D25" s="286" t="s">
        <v>110</v>
      </c>
      <c r="E25" s="53" t="s">
        <v>53</v>
      </c>
      <c r="F25" s="308">
        <v>41116</v>
      </c>
      <c r="G25" s="85" t="s">
        <v>358</v>
      </c>
      <c r="H25" s="309" t="s">
        <v>111</v>
      </c>
      <c r="I25" s="288" t="s">
        <v>112</v>
      </c>
      <c r="J25" s="85">
        <v>50</v>
      </c>
      <c r="K25" s="302">
        <f t="shared" si="0"/>
        <v>0.5</v>
      </c>
      <c r="L25" s="85">
        <v>50</v>
      </c>
      <c r="M25" s="302">
        <f t="shared" si="1"/>
        <v>0.5</v>
      </c>
      <c r="N25" s="303">
        <f t="shared" si="2"/>
        <v>1</v>
      </c>
      <c r="O25" s="288" t="s">
        <v>91</v>
      </c>
      <c r="P25" s="288" t="s">
        <v>92</v>
      </c>
      <c r="Q25" s="288" t="s">
        <v>93</v>
      </c>
      <c r="R25" s="305">
        <v>40800000</v>
      </c>
      <c r="S25" s="305">
        <v>40800000</v>
      </c>
      <c r="T25" s="306">
        <f t="shared" si="3"/>
        <v>81600000</v>
      </c>
    </row>
    <row r="26" spans="1:20" ht="108" x14ac:dyDescent="0.25">
      <c r="A26" s="286" t="s">
        <v>32</v>
      </c>
      <c r="B26" s="300"/>
      <c r="C26" s="301"/>
      <c r="D26" s="286" t="s">
        <v>97</v>
      </c>
      <c r="E26" s="53" t="s">
        <v>23</v>
      </c>
      <c r="F26" s="86">
        <v>41114</v>
      </c>
      <c r="G26" s="85" t="s">
        <v>359</v>
      </c>
      <c r="H26" s="288" t="s">
        <v>118</v>
      </c>
      <c r="I26" s="288" t="s">
        <v>119</v>
      </c>
      <c r="J26" s="85">
        <v>50</v>
      </c>
      <c r="K26" s="302">
        <f t="shared" si="0"/>
        <v>0.5</v>
      </c>
      <c r="L26" s="85">
        <v>50</v>
      </c>
      <c r="M26" s="302">
        <f t="shared" si="1"/>
        <v>0.5</v>
      </c>
      <c r="N26" s="303">
        <f t="shared" si="2"/>
        <v>1</v>
      </c>
      <c r="O26" s="288" t="s">
        <v>91</v>
      </c>
      <c r="P26" s="288" t="s">
        <v>99</v>
      </c>
      <c r="Q26" s="304" t="s">
        <v>93</v>
      </c>
      <c r="R26" s="305">
        <f>43500000/2</f>
        <v>21750000</v>
      </c>
      <c r="S26" s="305">
        <f>43500000/2</f>
        <v>21750000</v>
      </c>
      <c r="T26" s="306">
        <f t="shared" si="3"/>
        <v>43500000</v>
      </c>
    </row>
    <row r="27" spans="1:20" ht="108" x14ac:dyDescent="0.25">
      <c r="A27" s="286" t="s">
        <v>32</v>
      </c>
      <c r="B27" s="300"/>
      <c r="C27" s="301"/>
      <c r="D27" s="286" t="s">
        <v>282</v>
      </c>
      <c r="E27" s="53" t="s">
        <v>53</v>
      </c>
      <c r="F27" s="86">
        <v>41117</v>
      </c>
      <c r="G27" s="85" t="s">
        <v>396</v>
      </c>
      <c r="H27" s="288" t="s">
        <v>121</v>
      </c>
      <c r="I27" s="288" t="s">
        <v>122</v>
      </c>
      <c r="J27" s="85">
        <v>50</v>
      </c>
      <c r="K27" s="302">
        <f t="shared" si="0"/>
        <v>0.5</v>
      </c>
      <c r="L27" s="85">
        <v>50</v>
      </c>
      <c r="M27" s="302">
        <f t="shared" si="1"/>
        <v>0.5</v>
      </c>
      <c r="N27" s="303">
        <f t="shared" si="2"/>
        <v>1</v>
      </c>
      <c r="O27" s="288" t="s">
        <v>123</v>
      </c>
      <c r="P27" s="288" t="s">
        <v>124</v>
      </c>
      <c r="Q27" s="304" t="s">
        <v>93</v>
      </c>
      <c r="R27" s="305">
        <v>1624764.2549999999</v>
      </c>
      <c r="S27" s="305">
        <v>1624764.2549999999</v>
      </c>
      <c r="T27" s="306">
        <f t="shared" si="3"/>
        <v>3249528.51</v>
      </c>
    </row>
    <row r="28" spans="1:20" ht="120" x14ac:dyDescent="0.25">
      <c r="A28" s="286" t="s">
        <v>32</v>
      </c>
      <c r="B28" s="300"/>
      <c r="C28" s="301"/>
      <c r="D28" s="286" t="s">
        <v>125</v>
      </c>
      <c r="E28" s="53" t="s">
        <v>23</v>
      </c>
      <c r="F28" s="86">
        <v>41115</v>
      </c>
      <c r="G28" s="85" t="s">
        <v>360</v>
      </c>
      <c r="H28" s="288" t="s">
        <v>126</v>
      </c>
      <c r="I28" s="288" t="s">
        <v>127</v>
      </c>
      <c r="J28" s="85">
        <v>50</v>
      </c>
      <c r="K28" s="302">
        <f t="shared" si="0"/>
        <v>0.5</v>
      </c>
      <c r="L28" s="85">
        <v>50</v>
      </c>
      <c r="M28" s="302">
        <f t="shared" si="1"/>
        <v>0.5</v>
      </c>
      <c r="N28" s="303">
        <f t="shared" si="2"/>
        <v>1</v>
      </c>
      <c r="O28" s="288" t="s">
        <v>123</v>
      </c>
      <c r="P28" s="288" t="s">
        <v>108</v>
      </c>
      <c r="Q28" s="304" t="s">
        <v>93</v>
      </c>
      <c r="R28" s="305">
        <v>91500000</v>
      </c>
      <c r="S28" s="305">
        <v>91500000</v>
      </c>
      <c r="T28" s="306">
        <f t="shared" si="3"/>
        <v>183000000</v>
      </c>
    </row>
    <row r="29" spans="1:20" ht="120" x14ac:dyDescent="0.25">
      <c r="A29" s="286" t="s">
        <v>32</v>
      </c>
      <c r="B29" s="300"/>
      <c r="C29" s="301"/>
      <c r="D29" s="286" t="s">
        <v>125</v>
      </c>
      <c r="E29" s="53" t="s">
        <v>53</v>
      </c>
      <c r="F29" s="86">
        <v>41119</v>
      </c>
      <c r="G29" s="85" t="s">
        <v>397</v>
      </c>
      <c r="H29" s="288" t="s">
        <v>130</v>
      </c>
      <c r="I29" s="288" t="s">
        <v>129</v>
      </c>
      <c r="J29" s="85"/>
      <c r="K29" s="302">
        <f t="shared" si="0"/>
        <v>0</v>
      </c>
      <c r="L29" s="85">
        <v>100</v>
      </c>
      <c r="M29" s="302">
        <f t="shared" si="1"/>
        <v>1</v>
      </c>
      <c r="N29" s="303">
        <f t="shared" si="2"/>
        <v>1</v>
      </c>
      <c r="O29" s="288" t="s">
        <v>123</v>
      </c>
      <c r="P29" s="288" t="s">
        <v>108</v>
      </c>
      <c r="Q29" s="305" t="s">
        <v>93</v>
      </c>
      <c r="R29" s="305">
        <v>26000000</v>
      </c>
      <c r="S29" s="305"/>
      <c r="T29" s="306">
        <f t="shared" si="3"/>
        <v>26000000</v>
      </c>
    </row>
    <row r="30" spans="1:20" ht="72" x14ac:dyDescent="0.25">
      <c r="A30" s="286" t="s">
        <v>21</v>
      </c>
      <c r="B30" s="300"/>
      <c r="C30" s="301"/>
      <c r="D30" s="286" t="s">
        <v>131</v>
      </c>
      <c r="E30" s="53" t="s">
        <v>23</v>
      </c>
      <c r="F30" s="86">
        <v>51122</v>
      </c>
      <c r="G30" s="85" t="s">
        <v>361</v>
      </c>
      <c r="H30" s="288" t="s">
        <v>132</v>
      </c>
      <c r="I30" s="288" t="s">
        <v>25</v>
      </c>
      <c r="J30" s="85">
        <v>50</v>
      </c>
      <c r="K30" s="302">
        <f t="shared" si="0"/>
        <v>0.5</v>
      </c>
      <c r="L30" s="85">
        <v>50</v>
      </c>
      <c r="M30" s="302">
        <f t="shared" si="1"/>
        <v>0.5</v>
      </c>
      <c r="N30" s="303">
        <f t="shared" si="2"/>
        <v>1</v>
      </c>
      <c r="O30" s="288" t="s">
        <v>133</v>
      </c>
      <c r="P30" s="288" t="s">
        <v>134</v>
      </c>
      <c r="Q30" s="304" t="s">
        <v>93</v>
      </c>
      <c r="R30" s="305">
        <v>23971540.890000001</v>
      </c>
      <c r="S30" s="305">
        <v>23971540.890000001</v>
      </c>
      <c r="T30" s="306">
        <f t="shared" si="3"/>
        <v>47943081.780000001</v>
      </c>
    </row>
    <row r="31" spans="1:20" ht="60" x14ac:dyDescent="0.25">
      <c r="A31" s="286" t="s">
        <v>135</v>
      </c>
      <c r="B31" s="300"/>
      <c r="C31" s="301"/>
      <c r="D31" s="286" t="s">
        <v>136</v>
      </c>
      <c r="E31" s="53" t="s">
        <v>23</v>
      </c>
      <c r="F31" s="86">
        <v>2122</v>
      </c>
      <c r="G31" s="85" t="s">
        <v>362</v>
      </c>
      <c r="H31" s="288" t="s">
        <v>137</v>
      </c>
      <c r="I31" s="288" t="s">
        <v>25</v>
      </c>
      <c r="J31" s="85">
        <v>50</v>
      </c>
      <c r="K31" s="302">
        <f t="shared" si="0"/>
        <v>0.5</v>
      </c>
      <c r="L31" s="85">
        <v>50</v>
      </c>
      <c r="M31" s="302">
        <f t="shared" si="1"/>
        <v>0.5</v>
      </c>
      <c r="N31" s="303">
        <f t="shared" si="2"/>
        <v>1</v>
      </c>
      <c r="O31" s="288" t="s">
        <v>138</v>
      </c>
      <c r="P31" s="288" t="s">
        <v>139</v>
      </c>
      <c r="Q31" s="304" t="s">
        <v>93</v>
      </c>
      <c r="R31" s="305">
        <v>1500000</v>
      </c>
      <c r="S31" s="305">
        <v>1500000</v>
      </c>
      <c r="T31" s="306">
        <f t="shared" si="3"/>
        <v>3000000</v>
      </c>
    </row>
    <row r="32" spans="1:20" ht="60" x14ac:dyDescent="0.25">
      <c r="A32" s="286" t="s">
        <v>140</v>
      </c>
      <c r="B32" s="300"/>
      <c r="C32" s="301"/>
      <c r="D32" s="286" t="s">
        <v>141</v>
      </c>
      <c r="E32" s="53" t="s">
        <v>53</v>
      </c>
      <c r="F32" s="287">
        <v>1131</v>
      </c>
      <c r="G32" s="85" t="s">
        <v>363</v>
      </c>
      <c r="H32" s="288" t="s">
        <v>142</v>
      </c>
      <c r="I32" s="288" t="s">
        <v>143</v>
      </c>
      <c r="J32" s="85">
        <v>50</v>
      </c>
      <c r="K32" s="302">
        <f t="shared" si="0"/>
        <v>0.5</v>
      </c>
      <c r="L32" s="85">
        <v>50</v>
      </c>
      <c r="M32" s="302">
        <f t="shared" si="1"/>
        <v>0.5</v>
      </c>
      <c r="N32" s="303">
        <f t="shared" si="2"/>
        <v>1</v>
      </c>
      <c r="O32" s="288" t="s">
        <v>144</v>
      </c>
      <c r="P32" s="288" t="s">
        <v>145</v>
      </c>
      <c r="Q32" s="288" t="s">
        <v>93</v>
      </c>
      <c r="R32" s="305">
        <v>500000</v>
      </c>
      <c r="S32" s="305">
        <v>500000</v>
      </c>
      <c r="T32" s="306">
        <f t="shared" si="3"/>
        <v>1000000</v>
      </c>
    </row>
    <row r="33" spans="1:20" ht="72" x14ac:dyDescent="0.25">
      <c r="A33" s="286" t="s">
        <v>21</v>
      </c>
      <c r="B33" s="300"/>
      <c r="C33" s="301"/>
      <c r="D33" s="286" t="s">
        <v>146</v>
      </c>
      <c r="E33" s="53" t="s">
        <v>23</v>
      </c>
      <c r="F33" s="86">
        <v>51123</v>
      </c>
      <c r="G33" s="85" t="s">
        <v>364</v>
      </c>
      <c r="H33" s="288" t="s">
        <v>147</v>
      </c>
      <c r="I33" s="288" t="s">
        <v>25</v>
      </c>
      <c r="J33" s="85">
        <v>50</v>
      </c>
      <c r="K33" s="302">
        <f t="shared" si="0"/>
        <v>0.5</v>
      </c>
      <c r="L33" s="85">
        <v>50</v>
      </c>
      <c r="M33" s="302">
        <f t="shared" si="1"/>
        <v>0.5</v>
      </c>
      <c r="N33" s="303">
        <f t="shared" si="2"/>
        <v>1</v>
      </c>
      <c r="O33" s="288" t="s">
        <v>133</v>
      </c>
      <c r="P33" s="288" t="s">
        <v>148</v>
      </c>
      <c r="Q33" s="288" t="s">
        <v>93</v>
      </c>
      <c r="R33" s="305">
        <v>26595463.563960001</v>
      </c>
      <c r="S33" s="305">
        <v>26595463.563960001</v>
      </c>
      <c r="T33" s="306">
        <f t="shared" si="3"/>
        <v>53190927.127920002</v>
      </c>
    </row>
    <row r="34" spans="1:20" ht="57.75" customHeight="1" x14ac:dyDescent="0.25">
      <c r="A34" s="286" t="s">
        <v>140</v>
      </c>
      <c r="B34" s="300"/>
      <c r="C34" s="301"/>
      <c r="D34" s="286" t="s">
        <v>149</v>
      </c>
      <c r="E34" s="53" t="s">
        <v>53</v>
      </c>
      <c r="F34" s="86">
        <v>1161</v>
      </c>
      <c r="G34" s="85" t="s">
        <v>365</v>
      </c>
      <c r="H34" s="288" t="s">
        <v>150</v>
      </c>
      <c r="I34" s="288" t="s">
        <v>151</v>
      </c>
      <c r="J34" s="85">
        <v>50</v>
      </c>
      <c r="K34" s="302">
        <f t="shared" si="0"/>
        <v>0.5</v>
      </c>
      <c r="L34" s="85">
        <v>50</v>
      </c>
      <c r="M34" s="302">
        <f t="shared" si="1"/>
        <v>0.5</v>
      </c>
      <c r="N34" s="303">
        <f t="shared" si="2"/>
        <v>1</v>
      </c>
      <c r="O34" s="288" t="s">
        <v>152</v>
      </c>
      <c r="P34" s="288" t="s">
        <v>153</v>
      </c>
      <c r="Q34" s="288" t="s">
        <v>93</v>
      </c>
      <c r="R34" s="310">
        <v>6393691.9349999996</v>
      </c>
      <c r="S34" s="310">
        <v>6393691.9349999996</v>
      </c>
      <c r="T34" s="306">
        <f t="shared" si="3"/>
        <v>12787383.869999999</v>
      </c>
    </row>
    <row r="35" spans="1:20" ht="72" x14ac:dyDescent="0.25">
      <c r="A35" s="286" t="s">
        <v>140</v>
      </c>
      <c r="B35" s="300"/>
      <c r="C35" s="301"/>
      <c r="D35" s="286" t="s">
        <v>154</v>
      </c>
      <c r="E35" s="53" t="s">
        <v>53</v>
      </c>
      <c r="F35" s="86">
        <v>1141</v>
      </c>
      <c r="G35" s="85" t="s">
        <v>366</v>
      </c>
      <c r="H35" s="288" t="s">
        <v>155</v>
      </c>
      <c r="I35" s="288" t="s">
        <v>156</v>
      </c>
      <c r="J35" s="85">
        <v>50</v>
      </c>
      <c r="K35" s="302">
        <f t="shared" si="0"/>
        <v>0.5</v>
      </c>
      <c r="L35" s="85">
        <v>50</v>
      </c>
      <c r="M35" s="302">
        <f t="shared" si="1"/>
        <v>0.5</v>
      </c>
      <c r="N35" s="303">
        <f t="shared" si="2"/>
        <v>1</v>
      </c>
      <c r="O35" s="288" t="s">
        <v>157</v>
      </c>
      <c r="P35" s="288" t="s">
        <v>145</v>
      </c>
      <c r="Q35" s="288" t="s">
        <v>93</v>
      </c>
      <c r="R35" s="305">
        <v>34389336</v>
      </c>
      <c r="S35" s="305">
        <v>34389336</v>
      </c>
      <c r="T35" s="306">
        <f t="shared" si="3"/>
        <v>68778672</v>
      </c>
    </row>
    <row r="36" spans="1:20" ht="132" x14ac:dyDescent="0.25">
      <c r="A36" s="311" t="s">
        <v>135</v>
      </c>
      <c r="B36" s="300"/>
      <c r="C36" s="301"/>
      <c r="D36" s="286" t="s">
        <v>158</v>
      </c>
      <c r="E36" s="53" t="s">
        <v>53</v>
      </c>
      <c r="F36" s="287">
        <v>2111</v>
      </c>
      <c r="G36" s="85" t="s">
        <v>398</v>
      </c>
      <c r="H36" s="312" t="s">
        <v>159</v>
      </c>
      <c r="I36" s="288" t="s">
        <v>283</v>
      </c>
      <c r="J36" s="85">
        <v>100</v>
      </c>
      <c r="K36" s="302">
        <f t="shared" si="0"/>
        <v>1</v>
      </c>
      <c r="L36" s="85"/>
      <c r="M36" s="302">
        <f t="shared" si="1"/>
        <v>0</v>
      </c>
      <c r="N36" s="303">
        <f t="shared" si="2"/>
        <v>1</v>
      </c>
      <c r="O36" s="288" t="s">
        <v>40</v>
      </c>
      <c r="P36" s="313" t="s">
        <v>160</v>
      </c>
      <c r="Q36" s="288" t="s">
        <v>93</v>
      </c>
      <c r="R36" s="305"/>
      <c r="S36" s="305">
        <v>11000000</v>
      </c>
      <c r="T36" s="314">
        <f t="shared" si="3"/>
        <v>11000000</v>
      </c>
    </row>
    <row r="37" spans="1:20" ht="84.75" thickBot="1" x14ac:dyDescent="0.3">
      <c r="A37" s="315" t="s">
        <v>135</v>
      </c>
      <c r="B37" s="316"/>
      <c r="C37" s="316"/>
      <c r="D37" s="286" t="s">
        <v>161</v>
      </c>
      <c r="E37" s="53" t="s">
        <v>162</v>
      </c>
      <c r="F37" s="287">
        <v>2121</v>
      </c>
      <c r="G37" s="85" t="s">
        <v>399</v>
      </c>
      <c r="H37" s="288" t="s">
        <v>163</v>
      </c>
      <c r="I37" s="288" t="s">
        <v>164</v>
      </c>
      <c r="J37" s="85"/>
      <c r="K37" s="302">
        <f t="shared" si="0"/>
        <v>0</v>
      </c>
      <c r="L37" s="85">
        <v>100</v>
      </c>
      <c r="M37" s="302">
        <f t="shared" si="1"/>
        <v>1</v>
      </c>
      <c r="N37" s="303">
        <f t="shared" si="2"/>
        <v>1</v>
      </c>
      <c r="O37" s="288" t="s">
        <v>165</v>
      </c>
      <c r="P37" s="313" t="s">
        <v>166</v>
      </c>
      <c r="Q37" s="288" t="s">
        <v>93</v>
      </c>
      <c r="R37" s="305"/>
      <c r="S37" s="305">
        <v>1709981.14</v>
      </c>
      <c r="T37" s="306">
        <f t="shared" si="3"/>
        <v>1709981.14</v>
      </c>
    </row>
    <row r="38" spans="1:20" ht="12.75" thickBot="1" x14ac:dyDescent="0.3">
      <c r="A38" s="30"/>
      <c r="B38" s="30"/>
      <c r="C38" s="30"/>
      <c r="D38" s="59" t="s">
        <v>75</v>
      </c>
      <c r="E38" s="59"/>
      <c r="F38" s="60"/>
      <c r="G38" s="60"/>
      <c r="H38" s="59"/>
      <c r="I38" s="59"/>
      <c r="J38" s="59"/>
      <c r="K38" s="61">
        <f>SUM(K15:K37)</f>
        <v>11</v>
      </c>
      <c r="L38" s="59"/>
      <c r="M38" s="61">
        <f>SUM(M15:M37)</f>
        <v>12</v>
      </c>
      <c r="N38" s="62">
        <f>SUM(N15:N37)</f>
        <v>23</v>
      </c>
      <c r="O38" s="59"/>
      <c r="P38" s="59"/>
      <c r="Q38" s="63"/>
      <c r="R38" s="63">
        <f>SUM(R15:R37)</f>
        <v>554976835.71896005</v>
      </c>
      <c r="S38" s="63">
        <f>SUM(S15:S37)</f>
        <v>541686816.85896003</v>
      </c>
      <c r="T38" s="306">
        <f t="shared" si="3"/>
        <v>1096663652.57792</v>
      </c>
    </row>
    <row r="39" spans="1:20" ht="12.75" thickBot="1" x14ac:dyDescent="0.3">
      <c r="A39" s="31" t="s">
        <v>76</v>
      </c>
      <c r="B39" s="32"/>
      <c r="C39" s="32"/>
      <c r="D39" s="55"/>
      <c r="E39" s="56"/>
      <c r="F39" s="57"/>
      <c r="G39" s="57"/>
      <c r="H39" s="55"/>
      <c r="I39" s="55"/>
      <c r="J39" s="55"/>
      <c r="K39" s="58">
        <f>IF(OR(K38=0),0,K38/N38)</f>
        <v>0.47826086956521741</v>
      </c>
      <c r="L39" s="55"/>
      <c r="M39" s="58">
        <f>IF(OR(M38=0),0,M38/N38)</f>
        <v>0.52173913043478259</v>
      </c>
      <c r="N39" s="58">
        <f>SUM(N15:N37)/N38</f>
        <v>1</v>
      </c>
      <c r="O39" s="55"/>
      <c r="P39" s="55"/>
      <c r="Q39" s="55"/>
      <c r="R39" s="55"/>
      <c r="S39" s="55"/>
      <c r="T39" s="317"/>
    </row>
    <row r="40" spans="1:20" ht="12.75" thickBot="1" x14ac:dyDescent="0.3">
      <c r="A40" s="16"/>
      <c r="B40" s="18"/>
      <c r="C40" s="18"/>
      <c r="D40" s="17">
        <f>IF(OR([1]RESTRINGIDOP2!B9=0),0,[1]RESTRINGIDOP2!B9/[1]RESTRINGIDOP2!B8)</f>
        <v>0.34782608695652173</v>
      </c>
      <c r="E40" s="18" t="s">
        <v>77</v>
      </c>
      <c r="F40" s="19"/>
      <c r="G40" s="19"/>
      <c r="H40" s="18"/>
      <c r="I40" s="18"/>
      <c r="J40" s="18"/>
      <c r="K40" s="20">
        <f>IF(OR(D40=0),0,([1]RESTRINGIDOP2!C5/[1]RESTRINGIDOP2!B9))</f>
        <v>0.4375</v>
      </c>
      <c r="L40" s="18"/>
      <c r="M40" s="20">
        <f>IF(OR(D40=0),0,([1]RESTRINGIDOP2!D5/[1]RESTRINGIDOP2!B9))</f>
        <v>0.5625</v>
      </c>
      <c r="N40" s="20">
        <f>(K40+M40)</f>
        <v>1</v>
      </c>
      <c r="O40" s="18"/>
      <c r="P40" s="18"/>
      <c r="Q40" s="18"/>
      <c r="R40" s="18"/>
      <c r="S40" s="18"/>
      <c r="T40" s="317"/>
    </row>
    <row r="41" spans="1:20" ht="12.75" thickBot="1" x14ac:dyDescent="0.3">
      <c r="A41" s="35"/>
      <c r="B41" s="36"/>
      <c r="C41" s="36"/>
      <c r="D41" s="37">
        <f>IF(OR([1]RESTRINGIDOP2!B10=0),0,[1]RESTRINGIDOP2!B10/[1]RESTRINGIDOP2!B8)</f>
        <v>0.65217391304347827</v>
      </c>
      <c r="E41" s="36" t="s">
        <v>78</v>
      </c>
      <c r="F41" s="38"/>
      <c r="G41" s="38"/>
      <c r="H41" s="36"/>
      <c r="I41" s="36"/>
      <c r="J41" s="36"/>
      <c r="K41" s="39">
        <f>IF(OR(D41=0),0,([1]RESTRINGIDOP2!F5/[1]RESTRINGIDOP2!B10))</f>
        <v>0.5</v>
      </c>
      <c r="L41" s="18"/>
      <c r="M41" s="20">
        <f>IF(OR(D41=0),0,([1]RESTRINGIDOP2!G5/[1]RESTRINGIDOP2!B10))</f>
        <v>0.5</v>
      </c>
      <c r="N41" s="20">
        <f>K41+M41</f>
        <v>1</v>
      </c>
      <c r="O41" s="18"/>
      <c r="P41" s="18"/>
      <c r="Q41" s="18"/>
      <c r="R41" s="18"/>
      <c r="S41" s="18"/>
      <c r="T41" s="317"/>
    </row>
    <row r="42" spans="1:20" ht="12.75" thickBot="1" x14ac:dyDescent="0.3">
      <c r="A42" s="16"/>
      <c r="B42" s="18"/>
      <c r="C42" s="18"/>
      <c r="D42" s="26">
        <f>N38</f>
        <v>23</v>
      </c>
      <c r="E42" s="18" t="s">
        <v>79</v>
      </c>
      <c r="F42" s="19"/>
      <c r="G42" s="19"/>
      <c r="H42" s="18"/>
      <c r="I42" s="18"/>
      <c r="J42" s="18"/>
      <c r="K42" s="17"/>
      <c r="L42" s="18"/>
      <c r="M42" s="17"/>
      <c r="N42" s="17"/>
      <c r="O42" s="18"/>
      <c r="P42" s="18"/>
      <c r="Q42" s="18"/>
      <c r="R42" s="18"/>
      <c r="S42" s="18"/>
      <c r="T42" s="317"/>
    </row>
    <row r="43" spans="1:20" x14ac:dyDescent="0.25">
      <c r="R43" s="318"/>
      <c r="S43" s="318"/>
    </row>
    <row r="44" spans="1:20" x14ac:dyDescent="0.25">
      <c r="R44" s="318"/>
      <c r="S44" s="318"/>
      <c r="T44" s="319"/>
    </row>
    <row r="46" spans="1:20" x14ac:dyDescent="0.25">
      <c r="S46" s="319">
        <f>+R38+S38</f>
        <v>1096663652.57792</v>
      </c>
    </row>
  </sheetData>
  <autoFilter ref="A12:T42" xr:uid="{00000000-0001-0000-0200-000000000000}">
    <filterColumn colId="4" showButton="0"/>
    <filterColumn colId="5" showButton="0"/>
    <filterColumn colId="6" showButton="0"/>
    <filterColumn colId="9" showButton="0"/>
    <filterColumn colId="10" showButton="0"/>
    <filterColumn colId="11" showButton="0"/>
    <filterColumn colId="12" showButton="0"/>
    <filterColumn colId="17" showButton="0"/>
  </autoFilter>
  <mergeCells count="18">
    <mergeCell ref="R13:R14"/>
    <mergeCell ref="T13:T14"/>
    <mergeCell ref="A5:I5"/>
    <mergeCell ref="D11:S11"/>
    <mergeCell ref="J12:N12"/>
    <mergeCell ref="P12:P14"/>
    <mergeCell ref="R12:S12"/>
    <mergeCell ref="A12:A13"/>
    <mergeCell ref="B12:B14"/>
    <mergeCell ref="J13:J14"/>
    <mergeCell ref="L13:L14"/>
    <mergeCell ref="S13:S14"/>
    <mergeCell ref="C12:C14"/>
    <mergeCell ref="D12:D14"/>
    <mergeCell ref="E12:H13"/>
    <mergeCell ref="I12:I14"/>
    <mergeCell ref="O12:O14"/>
    <mergeCell ref="N13:N14"/>
  </mergeCells>
  <dataValidations xWindow="186" yWindow="664" count="7">
    <dataValidation type="list" allowBlank="1" showInputMessage="1" showErrorMessage="1" prompt=" - " sqref="E36 P15:P37 E28:E34 E15:E24 E26" xr:uid="{00000000-0002-0000-0200-000000000000}">
      <formula1>#REF!</formula1>
    </dataValidation>
    <dataValidation type="list" allowBlank="1" showInputMessage="1" showErrorMessage="1" prompt=" - " sqref="E37" xr:uid="{00000000-0002-0000-0200-000001000000}">
      <formula1>$A$432:$A$433</formula1>
    </dataValidation>
    <dataValidation type="list" allowBlank="1" showInputMessage="1" showErrorMessage="1" prompt=" - " sqref="E35 E27 E25" xr:uid="{00000000-0002-0000-0200-000002000000}">
      <formula1>$A$452:$A$453</formula1>
    </dataValidation>
    <dataValidation type="list" allowBlank="1" showInputMessage="1" showErrorMessage="1" prompt=" - Seleccione una Área estratégica. No dejar en blanco o &quot;0,0&quot; estos espacios." sqref="A37" xr:uid="{00000000-0002-0000-0200-000003000000}">
      <formula1>$A$443:$A$464</formula1>
    </dataValidation>
    <dataValidation type="list" allowBlank="1" showInputMessage="1" showErrorMessage="1" prompt=" - Seleccione una Área estratégica. No dejar en blanco o &quot;0,0&quot; estos espacios." sqref="A28:A29" xr:uid="{00000000-0002-0000-0200-000004000000}">
      <formula1>$A$463:$A$484</formula1>
    </dataValidation>
    <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sqref="Q15:Q37" xr:uid="{00000000-0002-0000-0200-000005000000}">
      <formula1>#REF!</formula1>
    </dataValidation>
    <dataValidation type="list" allowBlank="1" showInputMessage="1" showErrorMessage="1" prompt=" - Seleccione un área estratégica. No dejar en blanco o en &quot;0,0&quot; estos espacios." sqref="A30:A36 A15:A27" xr:uid="{00000000-0002-0000-0200-000006000000}">
      <formula1>#REF!</formula1>
    </dataValidation>
  </dataValidations>
  <pageMargins left="0.92" right="0.23622047244094491" top="0.74803149606299213" bottom="0.74803149606299213" header="0.31496062992125984" footer="0.31496062992125984"/>
  <pageSetup paperSize="9" scale="75" orientation="landscape"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0"/>
  <sheetViews>
    <sheetView topLeftCell="A73" zoomScale="70" zoomScaleNormal="70" workbookViewId="0">
      <selection activeCell="G73" sqref="G72:G73"/>
    </sheetView>
  </sheetViews>
  <sheetFormatPr baseColWidth="10" defaultColWidth="10.85546875" defaultRowHeight="12" x14ac:dyDescent="0.25"/>
  <cols>
    <col min="1" max="1" width="13.5703125" style="283" customWidth="1"/>
    <col min="2" max="2" width="21.5703125" style="283" hidden="1" customWidth="1"/>
    <col min="3" max="3" width="7.140625" style="283" hidden="1" customWidth="1"/>
    <col min="4" max="4" width="20.5703125" style="283" customWidth="1"/>
    <col min="5" max="5" width="7.140625" style="283" customWidth="1"/>
    <col min="6" max="6" width="9.85546875" style="283" customWidth="1"/>
    <col min="7" max="7" width="9.5703125" style="283" customWidth="1"/>
    <col min="8" max="8" width="20.5703125" style="283" customWidth="1"/>
    <col min="9" max="9" width="10.140625" style="283" customWidth="1"/>
    <col min="10" max="13" width="6" style="283" customWidth="1"/>
    <col min="14" max="14" width="11" style="283" hidden="1" customWidth="1"/>
    <col min="15" max="15" width="14" style="283" customWidth="1"/>
    <col min="16" max="16" width="12.140625" style="283" bestFit="1" customWidth="1"/>
    <col min="17" max="17" width="13.5703125" style="283" bestFit="1" customWidth="1"/>
    <col min="18" max="18" width="16.7109375" style="283" bestFit="1" customWidth="1"/>
    <col min="19" max="19" width="17.7109375" style="283" bestFit="1" customWidth="1"/>
    <col min="20" max="20" width="13.85546875" style="283" hidden="1" customWidth="1"/>
    <col min="21" max="16384" width="10.85546875" style="283"/>
  </cols>
  <sheetData>
    <row r="1" spans="1:20" x14ac:dyDescent="0.25">
      <c r="A1" s="279" t="str">
        <f>'[1]PROGRAMA II'!A1</f>
        <v>PLAN OPERATIVO ANUAL</v>
      </c>
      <c r="B1" s="279"/>
      <c r="C1" s="279"/>
      <c r="D1" s="253"/>
      <c r="E1" s="253"/>
      <c r="F1" s="253"/>
      <c r="G1" s="253"/>
      <c r="H1" s="253"/>
      <c r="I1" s="253"/>
      <c r="J1" s="281"/>
      <c r="K1" s="281"/>
      <c r="L1" s="281"/>
      <c r="M1" s="281"/>
      <c r="N1" s="281"/>
      <c r="O1" s="281"/>
      <c r="P1" s="281"/>
      <c r="Q1" s="281"/>
      <c r="R1" s="281"/>
      <c r="S1" s="281"/>
      <c r="T1" s="281"/>
    </row>
    <row r="2" spans="1:20" x14ac:dyDescent="0.25">
      <c r="A2" s="279" t="str">
        <f>'[1]PROGRAMA I'!A2</f>
        <v>MUNICIPALIDAD DE OROTINA</v>
      </c>
      <c r="B2" s="279"/>
      <c r="C2" s="279"/>
      <c r="D2" s="253"/>
      <c r="E2" s="253"/>
      <c r="F2" s="253"/>
      <c r="G2" s="253"/>
      <c r="H2" s="253"/>
      <c r="I2" s="253"/>
      <c r="J2" s="281"/>
      <c r="K2" s="281"/>
      <c r="L2" s="281"/>
      <c r="M2" s="281"/>
      <c r="N2" s="281"/>
      <c r="O2" s="281"/>
      <c r="P2" s="281"/>
      <c r="Q2" s="281"/>
      <c r="R2" s="281"/>
      <c r="S2" s="281"/>
      <c r="T2" s="281"/>
    </row>
    <row r="3" spans="1:20" x14ac:dyDescent="0.25">
      <c r="A3" s="383">
        <f>'[1]PROGRAMA I'!A3:H3</f>
        <v>2022</v>
      </c>
      <c r="B3" s="384"/>
      <c r="C3" s="384"/>
      <c r="D3" s="384"/>
      <c r="E3" s="384"/>
      <c r="F3" s="384"/>
      <c r="G3" s="384"/>
      <c r="H3" s="384"/>
      <c r="I3" s="384"/>
      <c r="J3" s="281"/>
      <c r="K3" s="281"/>
      <c r="L3" s="281"/>
      <c r="M3" s="281"/>
      <c r="N3" s="281"/>
      <c r="O3" s="281"/>
      <c r="P3" s="281"/>
      <c r="Q3" s="281"/>
      <c r="R3" s="281"/>
      <c r="S3" s="281"/>
      <c r="T3" s="281"/>
    </row>
    <row r="4" spans="1:20" x14ac:dyDescent="0.25">
      <c r="A4" s="279" t="s">
        <v>0</v>
      </c>
      <c r="B4" s="279"/>
      <c r="C4" s="279"/>
      <c r="D4" s="279"/>
      <c r="E4" s="279"/>
      <c r="F4" s="253"/>
      <c r="G4" s="253"/>
      <c r="H4" s="279"/>
      <c r="I4" s="279"/>
      <c r="J4" s="281"/>
      <c r="K4" s="281"/>
      <c r="L4" s="281"/>
      <c r="M4" s="281"/>
      <c r="N4" s="281"/>
      <c r="O4" s="281"/>
      <c r="P4" s="281"/>
      <c r="Q4" s="281"/>
      <c r="R4" s="281"/>
      <c r="S4" s="281"/>
      <c r="T4" s="281"/>
    </row>
    <row r="5" spans="1:20" x14ac:dyDescent="0.25">
      <c r="A5" s="385" t="s">
        <v>269</v>
      </c>
      <c r="B5" s="384"/>
      <c r="C5" s="384"/>
      <c r="D5" s="384"/>
      <c r="E5" s="384"/>
      <c r="F5" s="384"/>
      <c r="G5" s="384"/>
      <c r="H5" s="384"/>
      <c r="I5" s="384"/>
      <c r="J5" s="281"/>
      <c r="K5" s="281"/>
      <c r="L5" s="281"/>
      <c r="M5" s="281"/>
      <c r="N5" s="281"/>
      <c r="O5" s="281"/>
      <c r="P5" s="281"/>
      <c r="Q5" s="281"/>
      <c r="R5" s="281"/>
      <c r="S5" s="281"/>
      <c r="T5" s="281"/>
    </row>
    <row r="6" spans="1:20" x14ac:dyDescent="0.25">
      <c r="A6" s="279"/>
      <c r="B6" s="279"/>
      <c r="C6" s="279"/>
      <c r="D6" s="279"/>
      <c r="E6" s="279"/>
      <c r="F6" s="253"/>
      <c r="G6" s="253"/>
      <c r="H6" s="279"/>
      <c r="I6" s="279"/>
      <c r="J6" s="281"/>
      <c r="K6" s="281"/>
      <c r="L6" s="281"/>
      <c r="M6" s="281"/>
      <c r="N6" s="281"/>
      <c r="O6" s="281"/>
      <c r="P6" s="281"/>
      <c r="Q6" s="281"/>
      <c r="R6" s="281"/>
      <c r="S6" s="281"/>
      <c r="T6" s="281"/>
    </row>
    <row r="7" spans="1:20" x14ac:dyDescent="0.25">
      <c r="A7" s="299" t="s">
        <v>270</v>
      </c>
      <c r="B7" s="299"/>
      <c r="C7" s="299"/>
      <c r="D7" s="299"/>
      <c r="E7" s="299"/>
      <c r="F7" s="299"/>
      <c r="G7" s="299"/>
      <c r="H7" s="299"/>
      <c r="I7" s="299"/>
      <c r="J7" s="299"/>
      <c r="K7" s="299"/>
      <c r="L7" s="299"/>
      <c r="M7" s="299"/>
      <c r="N7" s="299"/>
      <c r="O7" s="299"/>
      <c r="P7" s="299"/>
      <c r="Q7" s="299"/>
      <c r="R7" s="299"/>
      <c r="S7" s="299"/>
      <c r="T7" s="299"/>
    </row>
    <row r="8" spans="1:20" x14ac:dyDescent="0.25">
      <c r="A8" s="299"/>
      <c r="B8" s="299"/>
      <c r="C8" s="299"/>
      <c r="D8" s="299"/>
      <c r="E8" s="299"/>
      <c r="F8" s="299"/>
      <c r="G8" s="299"/>
      <c r="H8" s="299"/>
      <c r="I8" s="299"/>
      <c r="J8" s="299"/>
      <c r="K8" s="299"/>
      <c r="L8" s="299"/>
      <c r="M8" s="299"/>
      <c r="N8" s="299"/>
      <c r="O8" s="299"/>
      <c r="P8" s="299"/>
      <c r="Q8" s="299"/>
      <c r="R8" s="299"/>
      <c r="S8" s="299"/>
      <c r="T8" s="299"/>
    </row>
    <row r="9" spans="1:20" x14ac:dyDescent="0.25">
      <c r="A9" s="299" t="s">
        <v>271</v>
      </c>
      <c r="B9" s="299"/>
      <c r="C9" s="299"/>
      <c r="D9" s="299"/>
      <c r="E9" s="299"/>
      <c r="F9" s="299"/>
      <c r="G9" s="299"/>
      <c r="H9" s="299"/>
      <c r="I9" s="299"/>
      <c r="J9" s="299"/>
      <c r="K9" s="299"/>
      <c r="L9" s="299"/>
      <c r="M9" s="299"/>
      <c r="N9" s="299"/>
      <c r="O9" s="299"/>
      <c r="P9" s="299"/>
      <c r="Q9" s="299"/>
      <c r="R9" s="299"/>
      <c r="S9" s="299"/>
      <c r="T9" s="299"/>
    </row>
    <row r="10" spans="1:20" ht="12.75" thickBot="1" x14ac:dyDescent="0.3">
      <c r="A10" s="299"/>
      <c r="B10" s="299"/>
      <c r="C10" s="299"/>
      <c r="D10" s="299"/>
      <c r="E10" s="299"/>
      <c r="F10" s="299"/>
      <c r="G10" s="299"/>
      <c r="H10" s="299"/>
      <c r="I10" s="299"/>
      <c r="J10" s="299"/>
      <c r="K10" s="299"/>
      <c r="L10" s="299"/>
      <c r="M10" s="299"/>
      <c r="N10" s="299"/>
      <c r="O10" s="299"/>
      <c r="P10" s="299"/>
      <c r="Q10" s="299"/>
      <c r="R10" s="299"/>
      <c r="S10" s="299"/>
      <c r="T10" s="299"/>
    </row>
    <row r="11" spans="1:20" ht="24.75" thickBot="1" x14ac:dyDescent="0.3">
      <c r="A11" s="46" t="s">
        <v>1</v>
      </c>
      <c r="B11" s="255"/>
      <c r="C11" s="255"/>
      <c r="D11" s="389" t="s">
        <v>83</v>
      </c>
      <c r="E11" s="387"/>
      <c r="F11" s="387"/>
      <c r="G11" s="387"/>
      <c r="H11" s="387"/>
      <c r="I11" s="387"/>
      <c r="J11" s="387"/>
      <c r="K11" s="387"/>
      <c r="L11" s="387"/>
      <c r="M11" s="387"/>
      <c r="N11" s="387"/>
      <c r="O11" s="387"/>
      <c r="P11" s="387"/>
      <c r="Q11" s="387"/>
      <c r="R11" s="387"/>
      <c r="S11" s="388"/>
      <c r="T11" s="284"/>
    </row>
    <row r="12" spans="1:20" ht="27.6" customHeight="1" thickBot="1" x14ac:dyDescent="0.3">
      <c r="A12" s="360" t="s">
        <v>3</v>
      </c>
      <c r="B12" s="364" t="s">
        <v>277</v>
      </c>
      <c r="C12" s="364" t="s">
        <v>278</v>
      </c>
      <c r="D12" s="358" t="s">
        <v>4</v>
      </c>
      <c r="E12" s="368" t="s">
        <v>5</v>
      </c>
      <c r="F12" s="369"/>
      <c r="G12" s="369"/>
      <c r="H12" s="370"/>
      <c r="I12" s="374" t="s">
        <v>6</v>
      </c>
      <c r="J12" s="375" t="s">
        <v>7</v>
      </c>
      <c r="K12" s="376"/>
      <c r="L12" s="376"/>
      <c r="M12" s="376"/>
      <c r="N12" s="377"/>
      <c r="O12" s="358" t="s">
        <v>8</v>
      </c>
      <c r="P12" s="358" t="s">
        <v>170</v>
      </c>
      <c r="Q12" s="358" t="s">
        <v>171</v>
      </c>
      <c r="R12" s="378" t="s">
        <v>10</v>
      </c>
      <c r="S12" s="370"/>
      <c r="T12" s="284"/>
    </row>
    <row r="13" spans="1:20" ht="15" customHeight="1" thickBot="1" x14ac:dyDescent="0.3">
      <c r="A13" s="361"/>
      <c r="B13" s="365"/>
      <c r="C13" s="365"/>
      <c r="D13" s="365"/>
      <c r="E13" s="371"/>
      <c r="F13" s="372"/>
      <c r="G13" s="372"/>
      <c r="H13" s="373"/>
      <c r="I13" s="365"/>
      <c r="J13" s="379" t="s">
        <v>85</v>
      </c>
      <c r="K13" s="1" t="s">
        <v>12</v>
      </c>
      <c r="L13" s="379" t="s">
        <v>86</v>
      </c>
      <c r="M13" s="1" t="s">
        <v>12</v>
      </c>
      <c r="N13" s="381" t="s">
        <v>14</v>
      </c>
      <c r="O13" s="365"/>
      <c r="P13" s="365"/>
      <c r="Q13" s="365"/>
      <c r="R13" s="358" t="s">
        <v>15</v>
      </c>
      <c r="S13" s="358" t="s">
        <v>16</v>
      </c>
      <c r="T13" s="358" t="s">
        <v>449</v>
      </c>
    </row>
    <row r="14" spans="1:20" ht="44.1" customHeight="1" x14ac:dyDescent="0.25">
      <c r="A14" s="250" t="s">
        <v>17</v>
      </c>
      <c r="B14" s="365"/>
      <c r="C14" s="365"/>
      <c r="D14" s="365"/>
      <c r="E14" s="285" t="s">
        <v>18</v>
      </c>
      <c r="F14" s="251" t="s">
        <v>19</v>
      </c>
      <c r="G14" s="251" t="s">
        <v>345</v>
      </c>
      <c r="H14" s="252" t="s">
        <v>20</v>
      </c>
      <c r="I14" s="365"/>
      <c r="J14" s="380"/>
      <c r="K14" s="29"/>
      <c r="L14" s="380"/>
      <c r="M14" s="29"/>
      <c r="N14" s="382"/>
      <c r="O14" s="365"/>
      <c r="P14" s="365"/>
      <c r="Q14" s="365"/>
      <c r="R14" s="365"/>
      <c r="S14" s="365"/>
      <c r="T14" s="359"/>
    </row>
    <row r="15" spans="1:20" ht="96" x14ac:dyDescent="0.25">
      <c r="A15" s="286" t="s">
        <v>32</v>
      </c>
      <c r="B15" s="53"/>
      <c r="C15" s="53"/>
      <c r="D15" s="286" t="s">
        <v>100</v>
      </c>
      <c r="E15" s="53" t="s">
        <v>53</v>
      </c>
      <c r="F15" s="86">
        <v>41120</v>
      </c>
      <c r="G15" s="85" t="s">
        <v>400</v>
      </c>
      <c r="H15" s="288" t="s">
        <v>284</v>
      </c>
      <c r="I15" s="286" t="s">
        <v>50</v>
      </c>
      <c r="J15" s="289"/>
      <c r="K15" s="290">
        <f t="shared" ref="K15:K89" si="0">IF(OR(J15=0),0,(J15/(J15+L15)))</f>
        <v>0</v>
      </c>
      <c r="L15" s="289">
        <v>100</v>
      </c>
      <c r="M15" s="290">
        <f t="shared" ref="M15:M89" si="1">IF(OR(L15=0),0,(L15/(J15+L15)))</f>
        <v>1</v>
      </c>
      <c r="N15" s="320">
        <f t="shared" ref="N15:N89" si="2">K15+M15</f>
        <v>1</v>
      </c>
      <c r="O15" s="286" t="s">
        <v>187</v>
      </c>
      <c r="P15" s="286" t="s">
        <v>172</v>
      </c>
      <c r="Q15" s="321" t="s">
        <v>173</v>
      </c>
      <c r="R15" s="322"/>
      <c r="S15" s="322">
        <v>16500000</v>
      </c>
      <c r="T15" s="314">
        <f>+R15+S15</f>
        <v>16500000</v>
      </c>
    </row>
    <row r="16" spans="1:20" ht="96" x14ac:dyDescent="0.25">
      <c r="A16" s="286" t="s">
        <v>32</v>
      </c>
      <c r="B16" s="53"/>
      <c r="C16" s="53"/>
      <c r="D16" s="286" t="s">
        <v>100</v>
      </c>
      <c r="E16" s="53" t="s">
        <v>53</v>
      </c>
      <c r="F16" s="86">
        <v>41121</v>
      </c>
      <c r="G16" s="87" t="s">
        <v>401</v>
      </c>
      <c r="H16" s="309" t="s">
        <v>272</v>
      </c>
      <c r="I16" s="286" t="s">
        <v>273</v>
      </c>
      <c r="J16" s="289"/>
      <c r="K16" s="290">
        <f t="shared" si="0"/>
        <v>0</v>
      </c>
      <c r="L16" s="289">
        <v>100</v>
      </c>
      <c r="M16" s="290">
        <f t="shared" si="1"/>
        <v>1</v>
      </c>
      <c r="N16" s="320">
        <f t="shared" si="2"/>
        <v>1</v>
      </c>
      <c r="O16" s="286" t="s">
        <v>40</v>
      </c>
      <c r="P16" s="286" t="s">
        <v>172</v>
      </c>
      <c r="Q16" s="321" t="s">
        <v>173</v>
      </c>
      <c r="R16" s="322"/>
      <c r="S16" s="322">
        <v>4000000</v>
      </c>
      <c r="T16" s="314">
        <f t="shared" ref="T16:T79" si="3">+R16+S16</f>
        <v>4000000</v>
      </c>
    </row>
    <row r="17" spans="1:20" ht="132" x14ac:dyDescent="0.25">
      <c r="A17" s="286" t="s">
        <v>32</v>
      </c>
      <c r="B17" s="53"/>
      <c r="C17" s="53"/>
      <c r="D17" s="286" t="s">
        <v>100</v>
      </c>
      <c r="E17" s="53" t="s">
        <v>53</v>
      </c>
      <c r="F17" s="86">
        <v>41122</v>
      </c>
      <c r="G17" s="85" t="s">
        <v>403</v>
      </c>
      <c r="H17" s="288" t="s">
        <v>274</v>
      </c>
      <c r="I17" s="286" t="s">
        <v>60</v>
      </c>
      <c r="J17" s="289"/>
      <c r="K17" s="290">
        <f t="shared" si="0"/>
        <v>0</v>
      </c>
      <c r="L17" s="289">
        <v>100</v>
      </c>
      <c r="M17" s="290">
        <f t="shared" si="1"/>
        <v>1</v>
      </c>
      <c r="N17" s="320">
        <f t="shared" si="2"/>
        <v>1</v>
      </c>
      <c r="O17" s="286" t="s">
        <v>91</v>
      </c>
      <c r="P17" s="286" t="s">
        <v>172</v>
      </c>
      <c r="Q17" s="321" t="s">
        <v>173</v>
      </c>
      <c r="R17" s="322"/>
      <c r="S17" s="322">
        <v>19693813</v>
      </c>
      <c r="T17" s="314">
        <f t="shared" si="3"/>
        <v>19693813</v>
      </c>
    </row>
    <row r="18" spans="1:20" ht="96" x14ac:dyDescent="0.25">
      <c r="A18" s="286" t="s">
        <v>32</v>
      </c>
      <c r="B18" s="53"/>
      <c r="C18" s="53"/>
      <c r="D18" s="286" t="s">
        <v>100</v>
      </c>
      <c r="E18" s="53" t="s">
        <v>53</v>
      </c>
      <c r="F18" s="86">
        <v>41112</v>
      </c>
      <c r="G18" s="85" t="s">
        <v>402</v>
      </c>
      <c r="H18" s="288" t="s">
        <v>116</v>
      </c>
      <c r="I18" s="286" t="s">
        <v>285</v>
      </c>
      <c r="J18" s="289"/>
      <c r="K18" s="290">
        <f t="shared" si="0"/>
        <v>0</v>
      </c>
      <c r="L18" s="289">
        <v>100</v>
      </c>
      <c r="M18" s="290">
        <f t="shared" si="1"/>
        <v>1</v>
      </c>
      <c r="N18" s="320">
        <f t="shared" si="2"/>
        <v>1</v>
      </c>
      <c r="O18" s="286" t="s">
        <v>91</v>
      </c>
      <c r="P18" s="286" t="s">
        <v>172</v>
      </c>
      <c r="Q18" s="321" t="s">
        <v>173</v>
      </c>
      <c r="R18" s="322"/>
      <c r="S18" s="322">
        <v>7996414.4293199982</v>
      </c>
      <c r="T18" s="314">
        <f t="shared" si="3"/>
        <v>7996414.4293199982</v>
      </c>
    </row>
    <row r="19" spans="1:20" ht="96" x14ac:dyDescent="0.25">
      <c r="A19" s="286" t="s">
        <v>32</v>
      </c>
      <c r="B19" s="53"/>
      <c r="C19" s="53"/>
      <c r="D19" s="286" t="s">
        <v>100</v>
      </c>
      <c r="E19" s="53" t="s">
        <v>53</v>
      </c>
      <c r="F19" s="86">
        <v>41123</v>
      </c>
      <c r="G19" s="85" t="s">
        <v>404</v>
      </c>
      <c r="H19" s="288" t="s">
        <v>286</v>
      </c>
      <c r="I19" s="286" t="s">
        <v>287</v>
      </c>
      <c r="J19" s="289"/>
      <c r="K19" s="290">
        <f t="shared" si="0"/>
        <v>0</v>
      </c>
      <c r="L19" s="289">
        <v>100</v>
      </c>
      <c r="M19" s="290">
        <f t="shared" si="1"/>
        <v>1</v>
      </c>
      <c r="N19" s="320">
        <f t="shared" si="2"/>
        <v>1</v>
      </c>
      <c r="O19" s="286" t="s">
        <v>40</v>
      </c>
      <c r="P19" s="286" t="s">
        <v>172</v>
      </c>
      <c r="Q19" s="321" t="s">
        <v>173</v>
      </c>
      <c r="R19" s="322"/>
      <c r="S19" s="322">
        <v>4200000</v>
      </c>
      <c r="T19" s="314">
        <f t="shared" si="3"/>
        <v>4200000</v>
      </c>
    </row>
    <row r="20" spans="1:20" ht="108" x14ac:dyDescent="0.25">
      <c r="A20" s="286" t="s">
        <v>32</v>
      </c>
      <c r="B20" s="53"/>
      <c r="C20" s="53"/>
      <c r="D20" s="286" t="s">
        <v>174</v>
      </c>
      <c r="E20" s="53" t="s">
        <v>53</v>
      </c>
      <c r="F20" s="287">
        <v>41124</v>
      </c>
      <c r="G20" s="85" t="s">
        <v>367</v>
      </c>
      <c r="H20" s="309" t="s">
        <v>288</v>
      </c>
      <c r="I20" s="286" t="s">
        <v>175</v>
      </c>
      <c r="J20" s="323">
        <v>100</v>
      </c>
      <c r="K20" s="290">
        <f t="shared" si="0"/>
        <v>1</v>
      </c>
      <c r="L20" s="323">
        <v>0</v>
      </c>
      <c r="M20" s="290">
        <f t="shared" si="1"/>
        <v>0</v>
      </c>
      <c r="N20" s="320">
        <f t="shared" si="2"/>
        <v>1</v>
      </c>
      <c r="O20" s="286" t="s">
        <v>91</v>
      </c>
      <c r="P20" s="286" t="s">
        <v>99</v>
      </c>
      <c r="Q20" s="286" t="s">
        <v>176</v>
      </c>
      <c r="R20" s="322">
        <v>7258875.1900000004</v>
      </c>
      <c r="S20" s="322"/>
      <c r="T20" s="314">
        <f t="shared" si="3"/>
        <v>7258875.1900000004</v>
      </c>
    </row>
    <row r="21" spans="1:20" ht="108" x14ac:dyDescent="0.25">
      <c r="A21" s="286" t="s">
        <v>32</v>
      </c>
      <c r="B21" s="53"/>
      <c r="C21" s="53"/>
      <c r="D21" s="286" t="s">
        <v>174</v>
      </c>
      <c r="E21" s="53" t="s">
        <v>53</v>
      </c>
      <c r="F21" s="86">
        <v>41125</v>
      </c>
      <c r="G21" s="88" t="s">
        <v>405</v>
      </c>
      <c r="H21" s="324" t="s">
        <v>289</v>
      </c>
      <c r="I21" s="286" t="s">
        <v>50</v>
      </c>
      <c r="J21" s="289">
        <v>50</v>
      </c>
      <c r="K21" s="290">
        <f t="shared" si="0"/>
        <v>0.5</v>
      </c>
      <c r="L21" s="289">
        <v>50</v>
      </c>
      <c r="M21" s="290">
        <f t="shared" si="1"/>
        <v>0.5</v>
      </c>
      <c r="N21" s="320">
        <f t="shared" si="2"/>
        <v>1</v>
      </c>
      <c r="O21" s="286" t="s">
        <v>91</v>
      </c>
      <c r="P21" s="286" t="s">
        <v>99</v>
      </c>
      <c r="Q21" s="286" t="s">
        <v>176</v>
      </c>
      <c r="R21" s="322">
        <v>5500000</v>
      </c>
      <c r="S21" s="322"/>
      <c r="T21" s="314">
        <f t="shared" si="3"/>
        <v>5500000</v>
      </c>
    </row>
    <row r="22" spans="1:20" ht="108" x14ac:dyDescent="0.25">
      <c r="A22" s="286" t="s">
        <v>32</v>
      </c>
      <c r="B22" s="53"/>
      <c r="C22" s="53"/>
      <c r="D22" s="286" t="s">
        <v>174</v>
      </c>
      <c r="E22" s="53" t="s">
        <v>53</v>
      </c>
      <c r="F22" s="86">
        <v>41121</v>
      </c>
      <c r="G22" s="87" t="s">
        <v>401</v>
      </c>
      <c r="H22" s="309" t="s">
        <v>272</v>
      </c>
      <c r="I22" s="286" t="s">
        <v>273</v>
      </c>
      <c r="J22" s="289">
        <v>50</v>
      </c>
      <c r="K22" s="290">
        <f t="shared" si="0"/>
        <v>0.5</v>
      </c>
      <c r="L22" s="289">
        <v>50</v>
      </c>
      <c r="M22" s="290">
        <f t="shared" si="1"/>
        <v>0.5</v>
      </c>
      <c r="N22" s="320">
        <f t="shared" si="2"/>
        <v>1</v>
      </c>
      <c r="O22" s="286" t="s">
        <v>91</v>
      </c>
      <c r="P22" s="286" t="s">
        <v>99</v>
      </c>
      <c r="Q22" s="286" t="s">
        <v>176</v>
      </c>
      <c r="R22" s="322">
        <v>1000000</v>
      </c>
      <c r="S22" s="322"/>
      <c r="T22" s="314">
        <f t="shared" si="3"/>
        <v>1000000</v>
      </c>
    </row>
    <row r="23" spans="1:20" ht="96" x14ac:dyDescent="0.25">
      <c r="A23" s="286" t="s">
        <v>32</v>
      </c>
      <c r="B23" s="53"/>
      <c r="C23" s="53"/>
      <c r="D23" s="286" t="s">
        <v>110</v>
      </c>
      <c r="E23" s="53" t="s">
        <v>53</v>
      </c>
      <c r="F23" s="86">
        <v>4119</v>
      </c>
      <c r="G23" s="85" t="s">
        <v>368</v>
      </c>
      <c r="H23" s="288" t="s">
        <v>111</v>
      </c>
      <c r="I23" s="286" t="s">
        <v>112</v>
      </c>
      <c r="J23" s="289">
        <v>50</v>
      </c>
      <c r="K23" s="290">
        <f t="shared" si="0"/>
        <v>0.5</v>
      </c>
      <c r="L23" s="289">
        <v>50</v>
      </c>
      <c r="M23" s="290">
        <f t="shared" si="1"/>
        <v>0.5</v>
      </c>
      <c r="N23" s="320">
        <f t="shared" si="2"/>
        <v>1</v>
      </c>
      <c r="O23" s="286" t="s">
        <v>91</v>
      </c>
      <c r="P23" s="286" t="s">
        <v>172</v>
      </c>
      <c r="Q23" s="286" t="s">
        <v>92</v>
      </c>
      <c r="R23" s="322">
        <v>4080000</v>
      </c>
      <c r="S23" s="322">
        <v>4080000</v>
      </c>
      <c r="T23" s="314">
        <f t="shared" si="3"/>
        <v>8160000</v>
      </c>
    </row>
    <row r="24" spans="1:20" ht="96" x14ac:dyDescent="0.25">
      <c r="A24" s="286" t="s">
        <v>32</v>
      </c>
      <c r="B24" s="53"/>
      <c r="C24" s="53"/>
      <c r="D24" s="286" t="s">
        <v>110</v>
      </c>
      <c r="E24" s="53" t="s">
        <v>53</v>
      </c>
      <c r="F24" s="86">
        <v>41125</v>
      </c>
      <c r="G24" s="88" t="s">
        <v>405</v>
      </c>
      <c r="H24" s="324" t="s">
        <v>290</v>
      </c>
      <c r="I24" s="286" t="s">
        <v>50</v>
      </c>
      <c r="J24" s="289">
        <v>50</v>
      </c>
      <c r="K24" s="290">
        <f t="shared" si="0"/>
        <v>1</v>
      </c>
      <c r="L24" s="289"/>
      <c r="M24" s="290">
        <f t="shared" si="1"/>
        <v>0</v>
      </c>
      <c r="N24" s="320">
        <f t="shared" si="2"/>
        <v>1</v>
      </c>
      <c r="O24" s="286" t="s">
        <v>91</v>
      </c>
      <c r="P24" s="286" t="s">
        <v>172</v>
      </c>
      <c r="Q24" s="286" t="s">
        <v>92</v>
      </c>
      <c r="R24" s="322">
        <v>5500000</v>
      </c>
      <c r="S24" s="322"/>
      <c r="T24" s="314">
        <f t="shared" si="3"/>
        <v>5500000</v>
      </c>
    </row>
    <row r="25" spans="1:20" ht="96" x14ac:dyDescent="0.25">
      <c r="A25" s="286" t="s">
        <v>32</v>
      </c>
      <c r="B25" s="53"/>
      <c r="C25" s="53"/>
      <c r="D25" s="286" t="s">
        <v>110</v>
      </c>
      <c r="E25" s="53" t="s">
        <v>53</v>
      </c>
      <c r="F25" s="86">
        <v>41121</v>
      </c>
      <c r="G25" s="87" t="s">
        <v>401</v>
      </c>
      <c r="H25" s="309" t="s">
        <v>272</v>
      </c>
      <c r="I25" s="286" t="s">
        <v>273</v>
      </c>
      <c r="J25" s="289"/>
      <c r="K25" s="290">
        <f t="shared" si="0"/>
        <v>0</v>
      </c>
      <c r="L25" s="289">
        <v>100</v>
      </c>
      <c r="M25" s="290">
        <f t="shared" si="1"/>
        <v>1</v>
      </c>
      <c r="N25" s="320">
        <f t="shared" si="2"/>
        <v>1</v>
      </c>
      <c r="O25" s="286" t="s">
        <v>91</v>
      </c>
      <c r="P25" s="286" t="s">
        <v>172</v>
      </c>
      <c r="Q25" s="286" t="s">
        <v>92</v>
      </c>
      <c r="R25" s="322">
        <v>2000000</v>
      </c>
      <c r="S25" s="322"/>
      <c r="T25" s="314">
        <f t="shared" si="3"/>
        <v>2000000</v>
      </c>
    </row>
    <row r="26" spans="1:20" ht="96" x14ac:dyDescent="0.25">
      <c r="A26" s="286" t="s">
        <v>32</v>
      </c>
      <c r="B26" s="53"/>
      <c r="C26" s="53"/>
      <c r="D26" s="286" t="s">
        <v>177</v>
      </c>
      <c r="E26" s="53" t="s">
        <v>53</v>
      </c>
      <c r="F26" s="86">
        <v>41125</v>
      </c>
      <c r="G26" s="88" t="s">
        <v>405</v>
      </c>
      <c r="H26" s="324" t="s">
        <v>290</v>
      </c>
      <c r="I26" s="286" t="s">
        <v>50</v>
      </c>
      <c r="J26" s="289"/>
      <c r="K26" s="290">
        <f t="shared" si="0"/>
        <v>0</v>
      </c>
      <c r="L26" s="289">
        <v>100</v>
      </c>
      <c r="M26" s="290">
        <f t="shared" si="1"/>
        <v>1</v>
      </c>
      <c r="N26" s="320">
        <f t="shared" si="2"/>
        <v>1</v>
      </c>
      <c r="O26" s="286" t="s">
        <v>91</v>
      </c>
      <c r="P26" s="286" t="s">
        <v>172</v>
      </c>
      <c r="Q26" s="321" t="s">
        <v>178</v>
      </c>
      <c r="R26" s="322">
        <v>5500000</v>
      </c>
      <c r="S26" s="322"/>
      <c r="T26" s="314">
        <f t="shared" si="3"/>
        <v>5500000</v>
      </c>
    </row>
    <row r="27" spans="1:20" ht="96" x14ac:dyDescent="0.25">
      <c r="A27" s="286" t="s">
        <v>32</v>
      </c>
      <c r="B27" s="53"/>
      <c r="C27" s="53"/>
      <c r="D27" s="286" t="s">
        <v>177</v>
      </c>
      <c r="E27" s="53" t="s">
        <v>53</v>
      </c>
      <c r="F27" s="86">
        <v>41121</v>
      </c>
      <c r="G27" s="87" t="s">
        <v>401</v>
      </c>
      <c r="H27" s="309" t="s">
        <v>272</v>
      </c>
      <c r="I27" s="286" t="s">
        <v>273</v>
      </c>
      <c r="J27" s="289"/>
      <c r="K27" s="290">
        <f t="shared" si="0"/>
        <v>0</v>
      </c>
      <c r="L27" s="289">
        <v>100</v>
      </c>
      <c r="M27" s="290">
        <f t="shared" si="1"/>
        <v>1</v>
      </c>
      <c r="N27" s="320">
        <f t="shared" si="2"/>
        <v>1</v>
      </c>
      <c r="O27" s="286" t="s">
        <v>91</v>
      </c>
      <c r="P27" s="286" t="s">
        <v>172</v>
      </c>
      <c r="Q27" s="321" t="s">
        <v>178</v>
      </c>
      <c r="R27" s="322">
        <v>2000000</v>
      </c>
      <c r="S27" s="322"/>
      <c r="T27" s="314">
        <f t="shared" si="3"/>
        <v>2000000</v>
      </c>
    </row>
    <row r="28" spans="1:20" ht="96" x14ac:dyDescent="0.25">
      <c r="A28" s="286" t="s">
        <v>32</v>
      </c>
      <c r="B28" s="53"/>
      <c r="C28" s="53"/>
      <c r="D28" s="286" t="s">
        <v>177</v>
      </c>
      <c r="E28" s="53" t="s">
        <v>53</v>
      </c>
      <c r="F28" s="86">
        <v>41126</v>
      </c>
      <c r="G28" s="85" t="s">
        <v>407</v>
      </c>
      <c r="H28" s="325" t="s">
        <v>291</v>
      </c>
      <c r="I28" s="286" t="s">
        <v>273</v>
      </c>
      <c r="J28" s="289"/>
      <c r="K28" s="290">
        <f t="shared" si="0"/>
        <v>0</v>
      </c>
      <c r="L28" s="289">
        <v>100</v>
      </c>
      <c r="M28" s="290">
        <f t="shared" si="1"/>
        <v>1</v>
      </c>
      <c r="N28" s="320">
        <f t="shared" si="2"/>
        <v>1</v>
      </c>
      <c r="O28" s="286" t="s">
        <v>40</v>
      </c>
      <c r="P28" s="286" t="s">
        <v>172</v>
      </c>
      <c r="Q28" s="321" t="s">
        <v>178</v>
      </c>
      <c r="R28" s="322"/>
      <c r="S28" s="322">
        <v>4000000</v>
      </c>
      <c r="T28" s="314">
        <f t="shared" si="3"/>
        <v>4000000</v>
      </c>
    </row>
    <row r="29" spans="1:20" ht="108" x14ac:dyDescent="0.25">
      <c r="A29" s="286" t="s">
        <v>32</v>
      </c>
      <c r="B29" s="53"/>
      <c r="C29" s="53"/>
      <c r="D29" s="286" t="s">
        <v>111</v>
      </c>
      <c r="E29" s="53" t="s">
        <v>53</v>
      </c>
      <c r="F29" s="86">
        <v>41118</v>
      </c>
      <c r="G29" s="85" t="s">
        <v>369</v>
      </c>
      <c r="H29" s="288" t="s">
        <v>292</v>
      </c>
      <c r="I29" s="286" t="s">
        <v>60</v>
      </c>
      <c r="J29" s="289">
        <v>100</v>
      </c>
      <c r="K29" s="290">
        <f t="shared" si="0"/>
        <v>0.5</v>
      </c>
      <c r="L29" s="289">
        <v>100</v>
      </c>
      <c r="M29" s="290">
        <f t="shared" si="1"/>
        <v>0.5</v>
      </c>
      <c r="N29" s="320">
        <f t="shared" si="2"/>
        <v>1</v>
      </c>
      <c r="O29" s="286" t="s">
        <v>123</v>
      </c>
      <c r="P29" s="286" t="s">
        <v>172</v>
      </c>
      <c r="Q29" s="286" t="s">
        <v>179</v>
      </c>
      <c r="R29" s="322">
        <v>15000000</v>
      </c>
      <c r="S29" s="322">
        <v>15000000</v>
      </c>
      <c r="T29" s="314">
        <f t="shared" si="3"/>
        <v>30000000</v>
      </c>
    </row>
    <row r="30" spans="1:20" ht="108" x14ac:dyDescent="0.25">
      <c r="A30" s="286" t="s">
        <v>32</v>
      </c>
      <c r="B30" s="53"/>
      <c r="C30" s="53"/>
      <c r="D30" s="286" t="s">
        <v>275</v>
      </c>
      <c r="E30" s="53" t="s">
        <v>53</v>
      </c>
      <c r="F30" s="86">
        <v>41127</v>
      </c>
      <c r="G30" s="85" t="s">
        <v>408</v>
      </c>
      <c r="H30" s="288" t="s">
        <v>293</v>
      </c>
      <c r="I30" s="286" t="s">
        <v>180</v>
      </c>
      <c r="J30" s="289">
        <v>50</v>
      </c>
      <c r="K30" s="290">
        <f t="shared" si="0"/>
        <v>0.5</v>
      </c>
      <c r="L30" s="289">
        <v>50</v>
      </c>
      <c r="M30" s="290">
        <f t="shared" si="1"/>
        <v>0.5</v>
      </c>
      <c r="N30" s="320">
        <f t="shared" si="2"/>
        <v>1</v>
      </c>
      <c r="O30" s="286" t="s">
        <v>123</v>
      </c>
      <c r="P30" s="286" t="s">
        <v>172</v>
      </c>
      <c r="Q30" s="286" t="s">
        <v>179</v>
      </c>
      <c r="R30" s="322">
        <v>500000</v>
      </c>
      <c r="S30" s="322">
        <v>500000</v>
      </c>
      <c r="T30" s="314">
        <f t="shared" si="3"/>
        <v>1000000</v>
      </c>
    </row>
    <row r="31" spans="1:20" ht="108" x14ac:dyDescent="0.25">
      <c r="A31" s="286" t="s">
        <v>32</v>
      </c>
      <c r="B31" s="53"/>
      <c r="C31" s="53"/>
      <c r="D31" s="286" t="s">
        <v>275</v>
      </c>
      <c r="E31" s="53" t="s">
        <v>53</v>
      </c>
      <c r="F31" s="86">
        <v>41121</v>
      </c>
      <c r="G31" s="87" t="s">
        <v>401</v>
      </c>
      <c r="H31" s="309" t="s">
        <v>272</v>
      </c>
      <c r="I31" s="286" t="s">
        <v>273</v>
      </c>
      <c r="J31" s="289"/>
      <c r="K31" s="290">
        <f t="shared" si="0"/>
        <v>0</v>
      </c>
      <c r="L31" s="289">
        <v>100</v>
      </c>
      <c r="M31" s="290">
        <f t="shared" si="1"/>
        <v>1</v>
      </c>
      <c r="N31" s="320">
        <f t="shared" si="2"/>
        <v>1</v>
      </c>
      <c r="O31" s="286" t="s">
        <v>40</v>
      </c>
      <c r="P31" s="286" t="s">
        <v>172</v>
      </c>
      <c r="Q31" s="286" t="s">
        <v>179</v>
      </c>
      <c r="R31" s="322">
        <v>4000000</v>
      </c>
      <c r="S31" s="322"/>
      <c r="T31" s="314">
        <f t="shared" si="3"/>
        <v>4000000</v>
      </c>
    </row>
    <row r="32" spans="1:20" ht="108" x14ac:dyDescent="0.25">
      <c r="A32" s="286" t="s">
        <v>32</v>
      </c>
      <c r="B32" s="53"/>
      <c r="C32" s="53"/>
      <c r="D32" s="286" t="s">
        <v>275</v>
      </c>
      <c r="E32" s="53" t="s">
        <v>53</v>
      </c>
      <c r="F32" s="86">
        <v>41128</v>
      </c>
      <c r="G32" s="85" t="s">
        <v>409</v>
      </c>
      <c r="H32" s="288" t="s">
        <v>128</v>
      </c>
      <c r="I32" s="286" t="s">
        <v>50</v>
      </c>
      <c r="J32" s="289">
        <v>100</v>
      </c>
      <c r="K32" s="290">
        <f t="shared" si="0"/>
        <v>1</v>
      </c>
      <c r="L32" s="289"/>
      <c r="M32" s="290">
        <f t="shared" si="1"/>
        <v>0</v>
      </c>
      <c r="N32" s="320">
        <f t="shared" si="2"/>
        <v>1</v>
      </c>
      <c r="O32" s="286" t="s">
        <v>123</v>
      </c>
      <c r="P32" s="286" t="s">
        <v>172</v>
      </c>
      <c r="Q32" s="286" t="s">
        <v>179</v>
      </c>
      <c r="R32" s="322">
        <v>2700000</v>
      </c>
      <c r="S32" s="322"/>
      <c r="T32" s="314">
        <f t="shared" si="3"/>
        <v>2700000</v>
      </c>
    </row>
    <row r="33" spans="1:20" ht="96" x14ac:dyDescent="0.25">
      <c r="A33" s="286" t="s">
        <v>135</v>
      </c>
      <c r="B33" s="53"/>
      <c r="C33" s="53"/>
      <c r="D33" s="286" t="s">
        <v>181</v>
      </c>
      <c r="E33" s="53" t="s">
        <v>23</v>
      </c>
      <c r="F33" s="86">
        <v>2123</v>
      </c>
      <c r="G33" s="85" t="s">
        <v>370</v>
      </c>
      <c r="H33" s="288" t="s">
        <v>182</v>
      </c>
      <c r="I33" s="286" t="s">
        <v>183</v>
      </c>
      <c r="J33" s="289">
        <v>50</v>
      </c>
      <c r="K33" s="290">
        <f t="shared" si="0"/>
        <v>0.5</v>
      </c>
      <c r="L33" s="289">
        <v>50</v>
      </c>
      <c r="M33" s="290">
        <f t="shared" si="1"/>
        <v>0.5</v>
      </c>
      <c r="N33" s="320">
        <f t="shared" si="2"/>
        <v>1</v>
      </c>
      <c r="O33" s="286" t="s">
        <v>133</v>
      </c>
      <c r="P33" s="286" t="s">
        <v>184</v>
      </c>
      <c r="Q33" s="286" t="s">
        <v>185</v>
      </c>
      <c r="R33" s="305">
        <v>68559675.333348006</v>
      </c>
      <c r="S33" s="305">
        <v>68559675.333348006</v>
      </c>
      <c r="T33" s="314">
        <f t="shared" si="3"/>
        <v>137119350.66669601</v>
      </c>
    </row>
    <row r="34" spans="1:20" ht="96" x14ac:dyDescent="0.25">
      <c r="A34" s="286" t="s">
        <v>135</v>
      </c>
      <c r="B34" s="53"/>
      <c r="C34" s="53"/>
      <c r="D34" s="286" t="s">
        <v>181</v>
      </c>
      <c r="E34" s="53" t="s">
        <v>23</v>
      </c>
      <c r="F34" s="86">
        <v>21212</v>
      </c>
      <c r="G34" s="85" t="s">
        <v>371</v>
      </c>
      <c r="H34" s="288" t="s">
        <v>186</v>
      </c>
      <c r="I34" s="286" t="s">
        <v>183</v>
      </c>
      <c r="J34" s="289">
        <v>50</v>
      </c>
      <c r="K34" s="290">
        <f t="shared" si="0"/>
        <v>0.5</v>
      </c>
      <c r="L34" s="289">
        <v>50</v>
      </c>
      <c r="M34" s="290">
        <f t="shared" si="1"/>
        <v>0.5</v>
      </c>
      <c r="N34" s="320">
        <f t="shared" si="2"/>
        <v>1</v>
      </c>
      <c r="O34" s="286" t="s">
        <v>187</v>
      </c>
      <c r="P34" s="286" t="s">
        <v>184</v>
      </c>
      <c r="Q34" s="286" t="s">
        <v>185</v>
      </c>
      <c r="R34" s="305">
        <v>8228000</v>
      </c>
      <c r="S34" s="305">
        <v>8228000</v>
      </c>
      <c r="T34" s="314">
        <f t="shared" si="3"/>
        <v>16456000</v>
      </c>
    </row>
    <row r="35" spans="1:20" ht="96" x14ac:dyDescent="0.25">
      <c r="A35" s="286" t="s">
        <v>135</v>
      </c>
      <c r="B35" s="53"/>
      <c r="C35" s="53"/>
      <c r="D35" s="286" t="s">
        <v>181</v>
      </c>
      <c r="E35" s="53" t="s">
        <v>23</v>
      </c>
      <c r="F35" s="86">
        <v>21213</v>
      </c>
      <c r="G35" s="85" t="s">
        <v>372</v>
      </c>
      <c r="H35" s="288" t="s">
        <v>188</v>
      </c>
      <c r="I35" s="286" t="s">
        <v>183</v>
      </c>
      <c r="J35" s="289">
        <v>50</v>
      </c>
      <c r="K35" s="290">
        <f t="shared" si="0"/>
        <v>0.5</v>
      </c>
      <c r="L35" s="289">
        <v>50</v>
      </c>
      <c r="M35" s="290">
        <f t="shared" si="1"/>
        <v>0.5</v>
      </c>
      <c r="N35" s="320">
        <f t="shared" si="2"/>
        <v>1</v>
      </c>
      <c r="O35" s="286" t="s">
        <v>187</v>
      </c>
      <c r="P35" s="286" t="s">
        <v>184</v>
      </c>
      <c r="Q35" s="286" t="s">
        <v>185</v>
      </c>
      <c r="R35" s="305">
        <v>4150000</v>
      </c>
      <c r="S35" s="305">
        <v>4150000</v>
      </c>
      <c r="T35" s="314">
        <f t="shared" si="3"/>
        <v>8300000</v>
      </c>
    </row>
    <row r="36" spans="1:20" ht="96" x14ac:dyDescent="0.25">
      <c r="A36" s="286" t="s">
        <v>135</v>
      </c>
      <c r="B36" s="53"/>
      <c r="C36" s="53"/>
      <c r="D36" s="286" t="s">
        <v>181</v>
      </c>
      <c r="E36" s="53" t="s">
        <v>23</v>
      </c>
      <c r="F36" s="86">
        <v>21214</v>
      </c>
      <c r="G36" s="85" t="s">
        <v>373</v>
      </c>
      <c r="H36" s="288" t="s">
        <v>189</v>
      </c>
      <c r="I36" s="286" t="s">
        <v>183</v>
      </c>
      <c r="J36" s="289">
        <v>50</v>
      </c>
      <c r="K36" s="290">
        <f t="shared" si="0"/>
        <v>0.5</v>
      </c>
      <c r="L36" s="289">
        <v>50</v>
      </c>
      <c r="M36" s="290">
        <f t="shared" si="1"/>
        <v>0.5</v>
      </c>
      <c r="N36" s="320">
        <f t="shared" si="2"/>
        <v>1</v>
      </c>
      <c r="O36" s="286" t="s">
        <v>190</v>
      </c>
      <c r="P36" s="286" t="s">
        <v>184</v>
      </c>
      <c r="Q36" s="286" t="s">
        <v>185</v>
      </c>
      <c r="R36" s="305">
        <v>25716328.125</v>
      </c>
      <c r="S36" s="305">
        <v>25716328.125</v>
      </c>
      <c r="T36" s="314">
        <f t="shared" si="3"/>
        <v>51432656.25</v>
      </c>
    </row>
    <row r="37" spans="1:20" ht="108" x14ac:dyDescent="0.25">
      <c r="A37" s="286" t="s">
        <v>135</v>
      </c>
      <c r="B37" s="53"/>
      <c r="C37" s="53"/>
      <c r="D37" s="286" t="s">
        <v>191</v>
      </c>
      <c r="E37" s="53" t="s">
        <v>53</v>
      </c>
      <c r="F37" s="86">
        <v>2124</v>
      </c>
      <c r="G37" s="85" t="s">
        <v>374</v>
      </c>
      <c r="H37" s="288" t="s">
        <v>192</v>
      </c>
      <c r="I37" s="286" t="s">
        <v>183</v>
      </c>
      <c r="J37" s="289">
        <v>50</v>
      </c>
      <c r="K37" s="290">
        <f t="shared" si="0"/>
        <v>0.5</v>
      </c>
      <c r="L37" s="289">
        <v>50</v>
      </c>
      <c r="M37" s="290">
        <f t="shared" si="1"/>
        <v>0.5</v>
      </c>
      <c r="N37" s="320">
        <f t="shared" si="2"/>
        <v>1</v>
      </c>
      <c r="O37" s="286" t="s">
        <v>190</v>
      </c>
      <c r="P37" s="286" t="s">
        <v>184</v>
      </c>
      <c r="Q37" s="286" t="s">
        <v>185</v>
      </c>
      <c r="R37" s="305">
        <v>9993925.6999999993</v>
      </c>
      <c r="S37" s="305">
        <v>9993925.6999999993</v>
      </c>
      <c r="T37" s="314">
        <f t="shared" si="3"/>
        <v>19987851.399999999</v>
      </c>
    </row>
    <row r="38" spans="1:20" ht="108" x14ac:dyDescent="0.25">
      <c r="A38" s="286" t="s">
        <v>135</v>
      </c>
      <c r="B38" s="53"/>
      <c r="C38" s="53"/>
      <c r="D38" s="286" t="s">
        <v>191</v>
      </c>
      <c r="E38" s="53" t="s">
        <v>23</v>
      </c>
      <c r="F38" s="86">
        <v>2125</v>
      </c>
      <c r="G38" s="85" t="s">
        <v>375</v>
      </c>
      <c r="H38" s="288" t="s">
        <v>193</v>
      </c>
      <c r="I38" s="286" t="s">
        <v>183</v>
      </c>
      <c r="J38" s="289">
        <v>50</v>
      </c>
      <c r="K38" s="290">
        <f t="shared" si="0"/>
        <v>0.5</v>
      </c>
      <c r="L38" s="289">
        <v>50</v>
      </c>
      <c r="M38" s="290">
        <f t="shared" si="1"/>
        <v>0.5</v>
      </c>
      <c r="N38" s="320">
        <f t="shared" si="2"/>
        <v>1</v>
      </c>
      <c r="O38" s="286" t="s">
        <v>187</v>
      </c>
      <c r="P38" s="286" t="s">
        <v>184</v>
      </c>
      <c r="Q38" s="286" t="s">
        <v>185</v>
      </c>
      <c r="R38" s="305">
        <v>23825000</v>
      </c>
      <c r="S38" s="305">
        <v>23825000</v>
      </c>
      <c r="T38" s="314">
        <f t="shared" si="3"/>
        <v>47650000</v>
      </c>
    </row>
    <row r="39" spans="1:20" ht="108" x14ac:dyDescent="0.25">
      <c r="A39" s="286" t="s">
        <v>135</v>
      </c>
      <c r="B39" s="53"/>
      <c r="C39" s="53"/>
      <c r="D39" s="286" t="s">
        <v>191</v>
      </c>
      <c r="E39" s="53" t="s">
        <v>53</v>
      </c>
      <c r="F39" s="86">
        <v>2126</v>
      </c>
      <c r="G39" s="85" t="s">
        <v>376</v>
      </c>
      <c r="H39" s="288" t="s">
        <v>194</v>
      </c>
      <c r="I39" s="286" t="s">
        <v>183</v>
      </c>
      <c r="J39" s="289">
        <v>50</v>
      </c>
      <c r="K39" s="290">
        <f t="shared" si="0"/>
        <v>0.5</v>
      </c>
      <c r="L39" s="289">
        <v>50</v>
      </c>
      <c r="M39" s="290">
        <f t="shared" si="1"/>
        <v>0.5</v>
      </c>
      <c r="N39" s="320">
        <f t="shared" si="2"/>
        <v>1</v>
      </c>
      <c r="O39" s="286" t="s">
        <v>165</v>
      </c>
      <c r="P39" s="286" t="s">
        <v>184</v>
      </c>
      <c r="Q39" s="286" t="s">
        <v>185</v>
      </c>
      <c r="R39" s="305">
        <v>1750000</v>
      </c>
      <c r="S39" s="305">
        <v>1750000</v>
      </c>
      <c r="T39" s="314">
        <f t="shared" si="3"/>
        <v>3500000</v>
      </c>
    </row>
    <row r="40" spans="1:20" ht="108" x14ac:dyDescent="0.25">
      <c r="A40" s="286" t="s">
        <v>135</v>
      </c>
      <c r="B40" s="53"/>
      <c r="C40" s="53"/>
      <c r="D40" s="286" t="s">
        <v>191</v>
      </c>
      <c r="E40" s="53" t="s">
        <v>53</v>
      </c>
      <c r="F40" s="86">
        <v>2127</v>
      </c>
      <c r="G40" s="85" t="s">
        <v>377</v>
      </c>
      <c r="H40" s="288" t="s">
        <v>195</v>
      </c>
      <c r="I40" s="286" t="s">
        <v>196</v>
      </c>
      <c r="J40" s="289">
        <v>50</v>
      </c>
      <c r="K40" s="290">
        <f t="shared" si="0"/>
        <v>0.5</v>
      </c>
      <c r="L40" s="289">
        <v>50</v>
      </c>
      <c r="M40" s="290">
        <f t="shared" si="1"/>
        <v>0.5</v>
      </c>
      <c r="N40" s="320">
        <f t="shared" si="2"/>
        <v>1</v>
      </c>
      <c r="O40" s="286" t="s">
        <v>197</v>
      </c>
      <c r="P40" s="286" t="s">
        <v>184</v>
      </c>
      <c r="Q40" s="286" t="s">
        <v>185</v>
      </c>
      <c r="R40" s="305">
        <v>23712617.135000002</v>
      </c>
      <c r="S40" s="305">
        <v>23712617.135000002</v>
      </c>
      <c r="T40" s="314">
        <f t="shared" si="3"/>
        <v>47425234.270000003</v>
      </c>
    </row>
    <row r="41" spans="1:20" ht="108" x14ac:dyDescent="0.25">
      <c r="A41" s="286" t="s">
        <v>135</v>
      </c>
      <c r="B41" s="53"/>
      <c r="C41" s="53"/>
      <c r="D41" s="286" t="s">
        <v>191</v>
      </c>
      <c r="E41" s="53" t="s">
        <v>53</v>
      </c>
      <c r="F41" s="86">
        <v>2128</v>
      </c>
      <c r="G41" s="85" t="s">
        <v>378</v>
      </c>
      <c r="H41" s="288" t="s">
        <v>198</v>
      </c>
      <c r="I41" s="286" t="s">
        <v>183</v>
      </c>
      <c r="J41" s="289">
        <v>0</v>
      </c>
      <c r="K41" s="290">
        <f t="shared" si="0"/>
        <v>0</v>
      </c>
      <c r="L41" s="289">
        <v>100</v>
      </c>
      <c r="M41" s="290">
        <f t="shared" si="1"/>
        <v>1</v>
      </c>
      <c r="N41" s="320">
        <f t="shared" si="2"/>
        <v>1</v>
      </c>
      <c r="O41" s="286" t="s">
        <v>165</v>
      </c>
      <c r="P41" s="286" t="s">
        <v>184</v>
      </c>
      <c r="Q41" s="286" t="s">
        <v>185</v>
      </c>
      <c r="R41" s="305"/>
      <c r="S41" s="305">
        <v>247774088.09999999</v>
      </c>
      <c r="T41" s="314">
        <f t="shared" si="3"/>
        <v>247774088.09999999</v>
      </c>
    </row>
    <row r="42" spans="1:20" ht="108" x14ac:dyDescent="0.25">
      <c r="A42" s="286" t="s">
        <v>135</v>
      </c>
      <c r="B42" s="53"/>
      <c r="C42" s="53"/>
      <c r="D42" s="286" t="s">
        <v>191</v>
      </c>
      <c r="E42" s="53" t="s">
        <v>53</v>
      </c>
      <c r="F42" s="86">
        <v>2129</v>
      </c>
      <c r="G42" s="85" t="s">
        <v>410</v>
      </c>
      <c r="H42" s="288" t="s">
        <v>199</v>
      </c>
      <c r="I42" s="286" t="s">
        <v>183</v>
      </c>
      <c r="J42" s="289"/>
      <c r="K42" s="290">
        <f t="shared" si="0"/>
        <v>0</v>
      </c>
      <c r="L42" s="289">
        <v>100</v>
      </c>
      <c r="M42" s="290">
        <f t="shared" si="1"/>
        <v>1</v>
      </c>
      <c r="N42" s="320">
        <f t="shared" si="2"/>
        <v>1</v>
      </c>
      <c r="O42" s="286" t="s">
        <v>165</v>
      </c>
      <c r="P42" s="286" t="s">
        <v>184</v>
      </c>
      <c r="Q42" s="286" t="s">
        <v>185</v>
      </c>
      <c r="R42" s="305"/>
      <c r="S42" s="305">
        <v>21891877.600000001</v>
      </c>
      <c r="T42" s="314">
        <f t="shared" si="3"/>
        <v>21891877.600000001</v>
      </c>
    </row>
    <row r="43" spans="1:20" ht="108" x14ac:dyDescent="0.25">
      <c r="A43" s="286" t="s">
        <v>135</v>
      </c>
      <c r="B43" s="53"/>
      <c r="C43" s="53"/>
      <c r="D43" s="286" t="s">
        <v>191</v>
      </c>
      <c r="E43" s="53" t="s">
        <v>53</v>
      </c>
      <c r="F43" s="86">
        <v>21215</v>
      </c>
      <c r="G43" s="85" t="s">
        <v>411</v>
      </c>
      <c r="H43" s="288" t="s">
        <v>200</v>
      </c>
      <c r="I43" s="286" t="s">
        <v>183</v>
      </c>
      <c r="J43" s="289">
        <v>50</v>
      </c>
      <c r="K43" s="290">
        <f t="shared" si="0"/>
        <v>0.5</v>
      </c>
      <c r="L43" s="289">
        <v>50</v>
      </c>
      <c r="M43" s="290">
        <f t="shared" si="1"/>
        <v>0.5</v>
      </c>
      <c r="N43" s="320">
        <f t="shared" si="2"/>
        <v>1</v>
      </c>
      <c r="O43" s="286" t="s">
        <v>165</v>
      </c>
      <c r="P43" s="286" t="s">
        <v>184</v>
      </c>
      <c r="Q43" s="286" t="s">
        <v>185</v>
      </c>
      <c r="R43" s="305">
        <v>13466561.199999999</v>
      </c>
      <c r="S43" s="305">
        <v>13466561.199999999</v>
      </c>
      <c r="T43" s="314">
        <f t="shared" si="3"/>
        <v>26933122.399999999</v>
      </c>
    </row>
    <row r="44" spans="1:20" ht="108" x14ac:dyDescent="0.25">
      <c r="A44" s="286" t="s">
        <v>135</v>
      </c>
      <c r="B44" s="53"/>
      <c r="C44" s="53"/>
      <c r="D44" s="286" t="s">
        <v>191</v>
      </c>
      <c r="E44" s="53" t="s">
        <v>53</v>
      </c>
      <c r="F44" s="86">
        <v>21216</v>
      </c>
      <c r="G44" s="85" t="s">
        <v>412</v>
      </c>
      <c r="H44" s="288" t="s">
        <v>201</v>
      </c>
      <c r="I44" s="286" t="s">
        <v>183</v>
      </c>
      <c r="J44" s="289"/>
      <c r="K44" s="290">
        <f t="shared" si="0"/>
        <v>0</v>
      </c>
      <c r="L44" s="289">
        <v>100</v>
      </c>
      <c r="M44" s="290">
        <f t="shared" si="1"/>
        <v>1</v>
      </c>
      <c r="N44" s="320">
        <f t="shared" si="2"/>
        <v>1</v>
      </c>
      <c r="O44" s="286" t="s">
        <v>165</v>
      </c>
      <c r="P44" s="286" t="s">
        <v>184</v>
      </c>
      <c r="Q44" s="286" t="s">
        <v>185</v>
      </c>
      <c r="R44" s="305"/>
      <c r="S44" s="305">
        <v>51174999.999999993</v>
      </c>
      <c r="T44" s="314">
        <f t="shared" si="3"/>
        <v>51174999.999999993</v>
      </c>
    </row>
    <row r="45" spans="1:20" ht="108" x14ac:dyDescent="0.25">
      <c r="A45" s="286" t="s">
        <v>135</v>
      </c>
      <c r="B45" s="53"/>
      <c r="C45" s="53"/>
      <c r="D45" s="286" t="s">
        <v>191</v>
      </c>
      <c r="E45" s="53" t="s">
        <v>53</v>
      </c>
      <c r="F45" s="86">
        <v>21210</v>
      </c>
      <c r="G45" s="85" t="s">
        <v>379</v>
      </c>
      <c r="H45" s="288" t="s">
        <v>202</v>
      </c>
      <c r="I45" s="286" t="s">
        <v>183</v>
      </c>
      <c r="J45" s="289"/>
      <c r="K45" s="290">
        <f t="shared" si="0"/>
        <v>0</v>
      </c>
      <c r="L45" s="289">
        <v>100</v>
      </c>
      <c r="M45" s="290">
        <f t="shared" si="1"/>
        <v>1</v>
      </c>
      <c r="N45" s="320">
        <f t="shared" si="2"/>
        <v>1</v>
      </c>
      <c r="O45" s="286" t="s">
        <v>165</v>
      </c>
      <c r="P45" s="286" t="s">
        <v>203</v>
      </c>
      <c r="Q45" s="286" t="s">
        <v>185</v>
      </c>
      <c r="R45" s="305"/>
      <c r="S45" s="305">
        <v>15564596.640999999</v>
      </c>
      <c r="T45" s="314">
        <f t="shared" si="3"/>
        <v>15564596.640999999</v>
      </c>
    </row>
    <row r="46" spans="1:20" ht="108" x14ac:dyDescent="0.25">
      <c r="A46" s="286" t="s">
        <v>135</v>
      </c>
      <c r="B46" s="53"/>
      <c r="C46" s="53"/>
      <c r="D46" s="286" t="s">
        <v>191</v>
      </c>
      <c r="E46" s="53" t="s">
        <v>53</v>
      </c>
      <c r="F46" s="287">
        <v>21211</v>
      </c>
      <c r="G46" s="85" t="s">
        <v>380</v>
      </c>
      <c r="H46" s="288" t="s">
        <v>204</v>
      </c>
      <c r="I46" s="286" t="s">
        <v>183</v>
      </c>
      <c r="J46" s="289">
        <v>50</v>
      </c>
      <c r="K46" s="290">
        <f t="shared" si="0"/>
        <v>0.5</v>
      </c>
      <c r="L46" s="289">
        <v>50</v>
      </c>
      <c r="M46" s="290">
        <f t="shared" si="1"/>
        <v>0.5</v>
      </c>
      <c r="N46" s="320">
        <f t="shared" si="2"/>
        <v>1</v>
      </c>
      <c r="O46" s="286" t="s">
        <v>165</v>
      </c>
      <c r="P46" s="286" t="s">
        <v>205</v>
      </c>
      <c r="Q46" s="286" t="s">
        <v>185</v>
      </c>
      <c r="R46" s="305">
        <v>25000000</v>
      </c>
      <c r="S46" s="305">
        <v>25000000</v>
      </c>
      <c r="T46" s="314">
        <f t="shared" si="3"/>
        <v>50000000</v>
      </c>
    </row>
    <row r="47" spans="1:20" ht="108" x14ac:dyDescent="0.25">
      <c r="A47" s="286" t="s">
        <v>135</v>
      </c>
      <c r="B47" s="53"/>
      <c r="C47" s="53"/>
      <c r="D47" s="286" t="s">
        <v>191</v>
      </c>
      <c r="E47" s="53" t="s">
        <v>53</v>
      </c>
      <c r="F47" s="86">
        <v>21217</v>
      </c>
      <c r="G47" s="85" t="s">
        <v>413</v>
      </c>
      <c r="H47" s="288" t="s">
        <v>206</v>
      </c>
      <c r="I47" s="286" t="s">
        <v>183</v>
      </c>
      <c r="J47" s="289"/>
      <c r="K47" s="290">
        <f t="shared" si="0"/>
        <v>0</v>
      </c>
      <c r="L47" s="289">
        <v>100</v>
      </c>
      <c r="M47" s="290">
        <f t="shared" si="1"/>
        <v>1</v>
      </c>
      <c r="N47" s="320">
        <f t="shared" si="2"/>
        <v>1</v>
      </c>
      <c r="O47" s="286" t="s">
        <v>165</v>
      </c>
      <c r="P47" s="286" t="s">
        <v>207</v>
      </c>
      <c r="Q47" s="286" t="s">
        <v>185</v>
      </c>
      <c r="R47" s="305">
        <v>15661478.135</v>
      </c>
      <c r="S47" s="305">
        <v>15661478.135</v>
      </c>
      <c r="T47" s="314">
        <f t="shared" si="3"/>
        <v>31322956.27</v>
      </c>
    </row>
    <row r="48" spans="1:20" ht="108" x14ac:dyDescent="0.25">
      <c r="A48" s="286" t="s">
        <v>135</v>
      </c>
      <c r="B48" s="53"/>
      <c r="C48" s="53"/>
      <c r="D48" s="286" t="s">
        <v>191</v>
      </c>
      <c r="E48" s="53" t="s">
        <v>53</v>
      </c>
      <c r="F48" s="86">
        <v>21218</v>
      </c>
      <c r="G48" s="85" t="s">
        <v>414</v>
      </c>
      <c r="H48" s="288" t="s">
        <v>208</v>
      </c>
      <c r="I48" s="286" t="s">
        <v>183</v>
      </c>
      <c r="J48" s="289">
        <v>50</v>
      </c>
      <c r="K48" s="290">
        <f t="shared" si="0"/>
        <v>0.5</v>
      </c>
      <c r="L48" s="289">
        <v>50</v>
      </c>
      <c r="M48" s="290">
        <f t="shared" si="1"/>
        <v>0.5</v>
      </c>
      <c r="N48" s="320">
        <f t="shared" si="2"/>
        <v>1</v>
      </c>
      <c r="O48" s="286" t="s">
        <v>165</v>
      </c>
      <c r="P48" s="286" t="s">
        <v>209</v>
      </c>
      <c r="Q48" s="286" t="s">
        <v>185</v>
      </c>
      <c r="R48" s="305">
        <v>7640746.5899999999</v>
      </c>
      <c r="S48" s="305">
        <v>7640746.5899999999</v>
      </c>
      <c r="T48" s="314">
        <f t="shared" si="3"/>
        <v>15281493.18</v>
      </c>
    </row>
    <row r="49" spans="1:20" ht="60" x14ac:dyDescent="0.25">
      <c r="A49" s="286" t="s">
        <v>140</v>
      </c>
      <c r="B49" s="53"/>
      <c r="C49" s="53"/>
      <c r="D49" s="286" t="s">
        <v>154</v>
      </c>
      <c r="E49" s="53" t="s">
        <v>53</v>
      </c>
      <c r="F49" s="86">
        <v>1142</v>
      </c>
      <c r="G49" s="85" t="s">
        <v>381</v>
      </c>
      <c r="H49" s="288" t="s">
        <v>210</v>
      </c>
      <c r="I49" s="286" t="s">
        <v>156</v>
      </c>
      <c r="J49" s="289">
        <v>50</v>
      </c>
      <c r="K49" s="290">
        <f t="shared" si="0"/>
        <v>0.5</v>
      </c>
      <c r="L49" s="289">
        <v>50</v>
      </c>
      <c r="M49" s="290">
        <f t="shared" si="1"/>
        <v>0.5</v>
      </c>
      <c r="N49" s="320">
        <f t="shared" si="2"/>
        <v>1</v>
      </c>
      <c r="O49" s="286" t="s">
        <v>157</v>
      </c>
      <c r="P49" s="286" t="s">
        <v>172</v>
      </c>
      <c r="Q49" s="286" t="s">
        <v>211</v>
      </c>
      <c r="R49" s="305">
        <v>62094000</v>
      </c>
      <c r="S49" s="305">
        <v>62094000</v>
      </c>
      <c r="T49" s="314">
        <f t="shared" si="3"/>
        <v>124188000</v>
      </c>
    </row>
    <row r="50" spans="1:20" ht="72" x14ac:dyDescent="0.25">
      <c r="A50" s="286" t="s">
        <v>140</v>
      </c>
      <c r="B50" s="53"/>
      <c r="C50" s="53"/>
      <c r="D50" s="286" t="s">
        <v>154</v>
      </c>
      <c r="E50" s="53" t="s">
        <v>53</v>
      </c>
      <c r="F50" s="86">
        <v>1141</v>
      </c>
      <c r="G50" s="85" t="s">
        <v>382</v>
      </c>
      <c r="H50" s="288" t="s">
        <v>155</v>
      </c>
      <c r="I50" s="286" t="s">
        <v>156</v>
      </c>
      <c r="J50" s="289">
        <v>50</v>
      </c>
      <c r="K50" s="290">
        <f t="shared" si="0"/>
        <v>0.5</v>
      </c>
      <c r="L50" s="289">
        <v>50</v>
      </c>
      <c r="M50" s="290">
        <f t="shared" si="1"/>
        <v>0.5</v>
      </c>
      <c r="N50" s="320">
        <f t="shared" si="2"/>
        <v>1</v>
      </c>
      <c r="O50" s="286" t="s">
        <v>157</v>
      </c>
      <c r="P50" s="286" t="s">
        <v>212</v>
      </c>
      <c r="Q50" s="286" t="s">
        <v>211</v>
      </c>
      <c r="R50" s="305">
        <v>2195064</v>
      </c>
      <c r="S50" s="305">
        <v>2195064</v>
      </c>
      <c r="T50" s="314">
        <f t="shared" si="3"/>
        <v>4390128</v>
      </c>
    </row>
    <row r="51" spans="1:20" ht="60" x14ac:dyDescent="0.25">
      <c r="A51" s="286" t="s">
        <v>140</v>
      </c>
      <c r="B51" s="53"/>
      <c r="C51" s="53"/>
      <c r="D51" s="286" t="s">
        <v>154</v>
      </c>
      <c r="E51" s="53" t="s">
        <v>53</v>
      </c>
      <c r="F51" s="86">
        <v>1143</v>
      </c>
      <c r="G51" s="85" t="s">
        <v>383</v>
      </c>
      <c r="H51" s="288" t="s">
        <v>213</v>
      </c>
      <c r="I51" s="286" t="s">
        <v>156</v>
      </c>
      <c r="J51" s="289">
        <v>50</v>
      </c>
      <c r="K51" s="290">
        <f t="shared" si="0"/>
        <v>0.5</v>
      </c>
      <c r="L51" s="289">
        <v>50</v>
      </c>
      <c r="M51" s="290">
        <f t="shared" si="1"/>
        <v>0.5</v>
      </c>
      <c r="N51" s="320">
        <f t="shared" si="2"/>
        <v>1</v>
      </c>
      <c r="O51" s="286" t="s">
        <v>214</v>
      </c>
      <c r="P51" s="286" t="s">
        <v>215</v>
      </c>
      <c r="Q51" s="286" t="s">
        <v>211</v>
      </c>
      <c r="R51" s="305">
        <v>1426214.99</v>
      </c>
      <c r="S51" s="305">
        <v>1426214.99</v>
      </c>
      <c r="T51" s="314">
        <f t="shared" si="3"/>
        <v>2852429.98</v>
      </c>
    </row>
    <row r="52" spans="1:20" ht="60" x14ac:dyDescent="0.25">
      <c r="A52" s="286" t="s">
        <v>21</v>
      </c>
      <c r="B52" s="53"/>
      <c r="C52" s="53"/>
      <c r="D52" s="286" t="s">
        <v>216</v>
      </c>
      <c r="E52" s="53" t="s">
        <v>23</v>
      </c>
      <c r="F52" s="86">
        <v>51129</v>
      </c>
      <c r="G52" s="85" t="s">
        <v>384</v>
      </c>
      <c r="H52" s="288" t="s">
        <v>217</v>
      </c>
      <c r="I52" s="286" t="s">
        <v>25</v>
      </c>
      <c r="J52" s="289">
        <v>50</v>
      </c>
      <c r="K52" s="290">
        <f t="shared" si="0"/>
        <v>0.5</v>
      </c>
      <c r="L52" s="289">
        <v>50</v>
      </c>
      <c r="M52" s="290">
        <f t="shared" si="1"/>
        <v>0.5</v>
      </c>
      <c r="N52" s="320">
        <f t="shared" si="2"/>
        <v>1</v>
      </c>
      <c r="O52" s="286" t="s">
        <v>133</v>
      </c>
      <c r="P52" s="286" t="s">
        <v>172</v>
      </c>
      <c r="Q52" s="286" t="s">
        <v>218</v>
      </c>
      <c r="R52" s="305">
        <v>24727236.262028001</v>
      </c>
      <c r="S52" s="305">
        <v>24727236.262028001</v>
      </c>
      <c r="T52" s="314">
        <f t="shared" si="3"/>
        <v>49454472.524056002</v>
      </c>
    </row>
    <row r="53" spans="1:20" ht="72" x14ac:dyDescent="0.25">
      <c r="A53" s="286" t="s">
        <v>219</v>
      </c>
      <c r="B53" s="53"/>
      <c r="C53" s="53"/>
      <c r="D53" s="286" t="s">
        <v>149</v>
      </c>
      <c r="E53" s="53" t="s">
        <v>23</v>
      </c>
      <c r="F53" s="86">
        <v>3121</v>
      </c>
      <c r="G53" s="85" t="s">
        <v>415</v>
      </c>
      <c r="H53" s="288" t="s">
        <v>220</v>
      </c>
      <c r="I53" s="286" t="s">
        <v>151</v>
      </c>
      <c r="J53" s="289">
        <v>50</v>
      </c>
      <c r="K53" s="290">
        <f t="shared" si="0"/>
        <v>0.5</v>
      </c>
      <c r="L53" s="289">
        <v>50</v>
      </c>
      <c r="M53" s="290">
        <f t="shared" si="1"/>
        <v>0.5</v>
      </c>
      <c r="N53" s="320">
        <f t="shared" si="2"/>
        <v>1</v>
      </c>
      <c r="O53" s="286" t="s">
        <v>187</v>
      </c>
      <c r="P53" s="286" t="s">
        <v>172</v>
      </c>
      <c r="Q53" s="286" t="s">
        <v>221</v>
      </c>
      <c r="R53" s="305">
        <v>1750000</v>
      </c>
      <c r="S53" s="305">
        <v>1750000</v>
      </c>
      <c r="T53" s="314">
        <f t="shared" si="3"/>
        <v>3500000</v>
      </c>
    </row>
    <row r="54" spans="1:20" ht="84" x14ac:dyDescent="0.25">
      <c r="A54" s="286" t="s">
        <v>219</v>
      </c>
      <c r="B54" s="53"/>
      <c r="C54" s="53"/>
      <c r="D54" s="286" t="s">
        <v>149</v>
      </c>
      <c r="E54" s="53" t="s">
        <v>23</v>
      </c>
      <c r="F54" s="86">
        <v>3122</v>
      </c>
      <c r="G54" s="85" t="s">
        <v>406</v>
      </c>
      <c r="H54" s="288" t="s">
        <v>222</v>
      </c>
      <c r="I54" s="286" t="s">
        <v>151</v>
      </c>
      <c r="J54" s="289">
        <v>50</v>
      </c>
      <c r="K54" s="290">
        <f t="shared" si="0"/>
        <v>0.5</v>
      </c>
      <c r="L54" s="289">
        <v>50</v>
      </c>
      <c r="M54" s="290">
        <f t="shared" si="1"/>
        <v>0.5</v>
      </c>
      <c r="N54" s="320">
        <f t="shared" si="2"/>
        <v>1</v>
      </c>
      <c r="O54" s="286" t="s">
        <v>223</v>
      </c>
      <c r="P54" s="286" t="s">
        <v>172</v>
      </c>
      <c r="Q54" s="286" t="s">
        <v>221</v>
      </c>
      <c r="R54" s="305">
        <v>7500000</v>
      </c>
      <c r="S54" s="305">
        <v>7500000</v>
      </c>
      <c r="T54" s="314">
        <f t="shared" si="3"/>
        <v>15000000</v>
      </c>
    </row>
    <row r="55" spans="1:20" ht="60" x14ac:dyDescent="0.25">
      <c r="A55" s="286" t="s">
        <v>21</v>
      </c>
      <c r="B55" s="53"/>
      <c r="C55" s="53"/>
      <c r="D55" s="286" t="s">
        <v>224</v>
      </c>
      <c r="E55" s="53" t="s">
        <v>23</v>
      </c>
      <c r="F55" s="86">
        <v>51130</v>
      </c>
      <c r="G55" s="85" t="s">
        <v>385</v>
      </c>
      <c r="H55" s="288" t="s">
        <v>225</v>
      </c>
      <c r="I55" s="286" t="s">
        <v>25</v>
      </c>
      <c r="J55" s="289">
        <v>50</v>
      </c>
      <c r="K55" s="290">
        <f t="shared" si="0"/>
        <v>0.5</v>
      </c>
      <c r="L55" s="289">
        <v>50</v>
      </c>
      <c r="M55" s="290">
        <f t="shared" si="1"/>
        <v>0.5</v>
      </c>
      <c r="N55" s="320">
        <f t="shared" si="2"/>
        <v>1</v>
      </c>
      <c r="O55" s="286" t="s">
        <v>187</v>
      </c>
      <c r="P55" s="286" t="s">
        <v>172</v>
      </c>
      <c r="Q55" s="286" t="s">
        <v>226</v>
      </c>
      <c r="R55" s="305">
        <v>1000000</v>
      </c>
      <c r="S55" s="305">
        <v>1000000</v>
      </c>
      <c r="T55" s="314">
        <f t="shared" si="3"/>
        <v>2000000</v>
      </c>
    </row>
    <row r="56" spans="1:20" ht="72" x14ac:dyDescent="0.25">
      <c r="A56" s="286" t="s">
        <v>21</v>
      </c>
      <c r="B56" s="53"/>
      <c r="C56" s="53"/>
      <c r="D56" s="286" t="s">
        <v>224</v>
      </c>
      <c r="E56" s="53" t="s">
        <v>23</v>
      </c>
      <c r="F56" s="86">
        <v>51131</v>
      </c>
      <c r="G56" s="85" t="s">
        <v>386</v>
      </c>
      <c r="H56" s="288" t="s">
        <v>227</v>
      </c>
      <c r="I56" s="286" t="s">
        <v>25</v>
      </c>
      <c r="J56" s="289">
        <v>50</v>
      </c>
      <c r="K56" s="290">
        <f t="shared" si="0"/>
        <v>0.5</v>
      </c>
      <c r="L56" s="289">
        <v>50</v>
      </c>
      <c r="M56" s="290">
        <f t="shared" si="1"/>
        <v>0.5</v>
      </c>
      <c r="N56" s="320">
        <f t="shared" si="2"/>
        <v>1</v>
      </c>
      <c r="O56" s="286" t="s">
        <v>187</v>
      </c>
      <c r="P56" s="286" t="s">
        <v>172</v>
      </c>
      <c r="Q56" s="286" t="s">
        <v>226</v>
      </c>
      <c r="R56" s="305">
        <v>6850000</v>
      </c>
      <c r="S56" s="305">
        <v>6850000</v>
      </c>
      <c r="T56" s="314">
        <f t="shared" si="3"/>
        <v>13700000</v>
      </c>
    </row>
    <row r="57" spans="1:20" ht="60" x14ac:dyDescent="0.25">
      <c r="A57" s="294" t="s">
        <v>228</v>
      </c>
      <c r="B57" s="53"/>
      <c r="C57" s="53"/>
      <c r="D57" s="286" t="s">
        <v>229</v>
      </c>
      <c r="E57" s="53" t="s">
        <v>23</v>
      </c>
      <c r="F57" s="86">
        <v>6121</v>
      </c>
      <c r="G57" s="85" t="s">
        <v>387</v>
      </c>
      <c r="H57" s="288" t="s">
        <v>230</v>
      </c>
      <c r="I57" s="286" t="s">
        <v>231</v>
      </c>
      <c r="J57" s="289">
        <v>50</v>
      </c>
      <c r="K57" s="290">
        <f t="shared" si="0"/>
        <v>0.5</v>
      </c>
      <c r="L57" s="289">
        <v>50</v>
      </c>
      <c r="M57" s="290">
        <f t="shared" si="1"/>
        <v>0.5</v>
      </c>
      <c r="N57" s="320">
        <f t="shared" si="2"/>
        <v>1</v>
      </c>
      <c r="O57" s="286" t="s">
        <v>36</v>
      </c>
      <c r="P57" s="286" t="s">
        <v>232</v>
      </c>
      <c r="Q57" s="286" t="s">
        <v>233</v>
      </c>
      <c r="R57" s="305">
        <v>93000000</v>
      </c>
      <c r="S57" s="305">
        <v>93000000</v>
      </c>
      <c r="T57" s="314">
        <f t="shared" si="3"/>
        <v>186000000</v>
      </c>
    </row>
    <row r="58" spans="1:20" ht="60" x14ac:dyDescent="0.25">
      <c r="A58" s="294" t="s">
        <v>135</v>
      </c>
      <c r="B58" s="53"/>
      <c r="C58" s="53"/>
      <c r="D58" s="286" t="s">
        <v>161</v>
      </c>
      <c r="E58" s="53" t="s">
        <v>53</v>
      </c>
      <c r="F58" s="86">
        <v>2112</v>
      </c>
      <c r="G58" s="85" t="s">
        <v>416</v>
      </c>
      <c r="H58" s="313" t="s">
        <v>234</v>
      </c>
      <c r="I58" s="286" t="s">
        <v>164</v>
      </c>
      <c r="J58" s="289"/>
      <c r="K58" s="290">
        <f t="shared" si="0"/>
        <v>0</v>
      </c>
      <c r="L58" s="289">
        <v>100</v>
      </c>
      <c r="M58" s="290">
        <f t="shared" si="1"/>
        <v>1</v>
      </c>
      <c r="N58" s="320">
        <f t="shared" si="2"/>
        <v>1</v>
      </c>
      <c r="O58" s="326" t="s">
        <v>235</v>
      </c>
      <c r="P58" s="327" t="s">
        <v>172</v>
      </c>
      <c r="Q58" s="328" t="s">
        <v>236</v>
      </c>
      <c r="R58" s="305"/>
      <c r="S58" s="305">
        <v>3000000</v>
      </c>
      <c r="T58" s="314">
        <f t="shared" si="3"/>
        <v>3000000</v>
      </c>
    </row>
    <row r="59" spans="1:20" ht="60" x14ac:dyDescent="0.25">
      <c r="A59" s="294" t="s">
        <v>135</v>
      </c>
      <c r="B59" s="53"/>
      <c r="C59" s="53"/>
      <c r="D59" s="286" t="s">
        <v>161</v>
      </c>
      <c r="E59" s="53" t="s">
        <v>53</v>
      </c>
      <c r="F59" s="86">
        <v>2113</v>
      </c>
      <c r="G59" s="85" t="s">
        <v>417</v>
      </c>
      <c r="H59" s="313" t="s">
        <v>237</v>
      </c>
      <c r="I59" s="286" t="s">
        <v>164</v>
      </c>
      <c r="J59" s="289"/>
      <c r="K59" s="290">
        <f t="shared" si="0"/>
        <v>0</v>
      </c>
      <c r="L59" s="289">
        <v>100</v>
      </c>
      <c r="M59" s="290">
        <f t="shared" si="1"/>
        <v>1</v>
      </c>
      <c r="N59" s="320">
        <f t="shared" si="2"/>
        <v>1</v>
      </c>
      <c r="O59" s="326" t="s">
        <v>235</v>
      </c>
      <c r="P59" s="327" t="s">
        <v>172</v>
      </c>
      <c r="Q59" s="328" t="s">
        <v>236</v>
      </c>
      <c r="R59" s="305"/>
      <c r="S59" s="305">
        <v>1020553.09295536</v>
      </c>
      <c r="T59" s="314">
        <f t="shared" si="3"/>
        <v>1020553.09295536</v>
      </c>
    </row>
    <row r="60" spans="1:20" ht="96" x14ac:dyDescent="0.25">
      <c r="A60" s="294" t="s">
        <v>135</v>
      </c>
      <c r="B60" s="53"/>
      <c r="C60" s="53"/>
      <c r="D60" s="286" t="s">
        <v>161</v>
      </c>
      <c r="E60" s="53" t="s">
        <v>53</v>
      </c>
      <c r="F60" s="86">
        <v>2114</v>
      </c>
      <c r="G60" s="85" t="s">
        <v>418</v>
      </c>
      <c r="H60" s="313" t="s">
        <v>238</v>
      </c>
      <c r="I60" s="286" t="s">
        <v>164</v>
      </c>
      <c r="J60" s="289"/>
      <c r="K60" s="290">
        <f t="shared" si="0"/>
        <v>0</v>
      </c>
      <c r="L60" s="289">
        <v>100</v>
      </c>
      <c r="M60" s="290">
        <f t="shared" si="1"/>
        <v>1</v>
      </c>
      <c r="N60" s="320">
        <f t="shared" si="2"/>
        <v>1</v>
      </c>
      <c r="O60" s="326" t="s">
        <v>235</v>
      </c>
      <c r="P60" s="327" t="s">
        <v>172</v>
      </c>
      <c r="Q60" s="328" t="s">
        <v>236</v>
      </c>
      <c r="R60" s="305"/>
      <c r="S60" s="305">
        <v>2500000</v>
      </c>
      <c r="T60" s="314">
        <f t="shared" si="3"/>
        <v>2500000</v>
      </c>
    </row>
    <row r="61" spans="1:20" ht="72" x14ac:dyDescent="0.25">
      <c r="A61" s="294" t="s">
        <v>135</v>
      </c>
      <c r="B61" s="53"/>
      <c r="C61" s="53"/>
      <c r="D61" s="286" t="s">
        <v>161</v>
      </c>
      <c r="E61" s="53" t="s">
        <v>53</v>
      </c>
      <c r="F61" s="86">
        <v>2115</v>
      </c>
      <c r="G61" s="85" t="s">
        <v>419</v>
      </c>
      <c r="H61" s="313" t="s">
        <v>239</v>
      </c>
      <c r="I61" s="286" t="s">
        <v>164</v>
      </c>
      <c r="J61" s="289"/>
      <c r="K61" s="290">
        <f t="shared" si="0"/>
        <v>0</v>
      </c>
      <c r="L61" s="289">
        <v>100</v>
      </c>
      <c r="M61" s="290">
        <f t="shared" si="1"/>
        <v>1</v>
      </c>
      <c r="N61" s="320">
        <f t="shared" si="2"/>
        <v>1</v>
      </c>
      <c r="O61" s="326" t="s">
        <v>235</v>
      </c>
      <c r="P61" s="327" t="s">
        <v>172</v>
      </c>
      <c r="Q61" s="328" t="s">
        <v>236</v>
      </c>
      <c r="R61" s="305"/>
      <c r="S61" s="305">
        <v>3426242.26</v>
      </c>
      <c r="T61" s="314">
        <f t="shared" si="3"/>
        <v>3426242.26</v>
      </c>
    </row>
    <row r="62" spans="1:20" ht="72" x14ac:dyDescent="0.25">
      <c r="A62" s="294" t="s">
        <v>135</v>
      </c>
      <c r="B62" s="53"/>
      <c r="C62" s="53"/>
      <c r="D62" s="286" t="s">
        <v>161</v>
      </c>
      <c r="E62" s="53" t="s">
        <v>53</v>
      </c>
      <c r="F62" s="86">
        <v>2116</v>
      </c>
      <c r="G62" s="85" t="s">
        <v>420</v>
      </c>
      <c r="H62" s="313" t="s">
        <v>240</v>
      </c>
      <c r="I62" s="286" t="s">
        <v>164</v>
      </c>
      <c r="J62" s="289"/>
      <c r="K62" s="290">
        <f t="shared" si="0"/>
        <v>0</v>
      </c>
      <c r="L62" s="289">
        <v>100</v>
      </c>
      <c r="M62" s="290">
        <f t="shared" si="1"/>
        <v>1</v>
      </c>
      <c r="N62" s="320">
        <f t="shared" si="2"/>
        <v>1</v>
      </c>
      <c r="O62" s="326" t="s">
        <v>235</v>
      </c>
      <c r="P62" s="327" t="s">
        <v>172</v>
      </c>
      <c r="Q62" s="328" t="s">
        <v>236</v>
      </c>
      <c r="R62" s="305"/>
      <c r="S62" s="305">
        <v>1949533.38</v>
      </c>
      <c r="T62" s="314">
        <f t="shared" si="3"/>
        <v>1949533.38</v>
      </c>
    </row>
    <row r="63" spans="1:20" ht="72" x14ac:dyDescent="0.25">
      <c r="A63" s="294" t="s">
        <v>135</v>
      </c>
      <c r="B63" s="53"/>
      <c r="C63" s="53"/>
      <c r="D63" s="286" t="s">
        <v>161</v>
      </c>
      <c r="E63" s="53" t="s">
        <v>53</v>
      </c>
      <c r="F63" s="86">
        <v>2117</v>
      </c>
      <c r="G63" s="85" t="s">
        <v>421</v>
      </c>
      <c r="H63" s="313" t="s">
        <v>241</v>
      </c>
      <c r="I63" s="286" t="s">
        <v>164</v>
      </c>
      <c r="J63" s="289"/>
      <c r="K63" s="290">
        <f t="shared" si="0"/>
        <v>0</v>
      </c>
      <c r="L63" s="289">
        <v>100</v>
      </c>
      <c r="M63" s="290">
        <f t="shared" si="1"/>
        <v>1</v>
      </c>
      <c r="N63" s="320">
        <f t="shared" si="2"/>
        <v>1</v>
      </c>
      <c r="O63" s="326" t="s">
        <v>235</v>
      </c>
      <c r="P63" s="327" t="s">
        <v>172</v>
      </c>
      <c r="Q63" s="328" t="s">
        <v>236</v>
      </c>
      <c r="R63" s="305"/>
      <c r="S63" s="305">
        <v>1500000</v>
      </c>
      <c r="T63" s="314">
        <f t="shared" si="3"/>
        <v>1500000</v>
      </c>
    </row>
    <row r="64" spans="1:20" ht="60" x14ac:dyDescent="0.25">
      <c r="A64" s="294" t="s">
        <v>135</v>
      </c>
      <c r="B64" s="53"/>
      <c r="C64" s="53"/>
      <c r="D64" s="286" t="s">
        <v>161</v>
      </c>
      <c r="E64" s="53" t="s">
        <v>53</v>
      </c>
      <c r="F64" s="86">
        <v>2118</v>
      </c>
      <c r="G64" s="85" t="s">
        <v>422</v>
      </c>
      <c r="H64" s="313" t="s">
        <v>242</v>
      </c>
      <c r="I64" s="286" t="s">
        <v>164</v>
      </c>
      <c r="J64" s="289"/>
      <c r="K64" s="290">
        <f t="shared" si="0"/>
        <v>0</v>
      </c>
      <c r="L64" s="289">
        <v>100</v>
      </c>
      <c r="M64" s="290">
        <f t="shared" si="1"/>
        <v>1</v>
      </c>
      <c r="N64" s="320">
        <f t="shared" si="2"/>
        <v>1</v>
      </c>
      <c r="O64" s="326" t="s">
        <v>243</v>
      </c>
      <c r="P64" s="327" t="s">
        <v>172</v>
      </c>
      <c r="Q64" s="328" t="s">
        <v>236</v>
      </c>
      <c r="R64" s="305"/>
      <c r="S64" s="305">
        <v>300000</v>
      </c>
      <c r="T64" s="314">
        <f t="shared" si="3"/>
        <v>300000</v>
      </c>
    </row>
    <row r="65" spans="1:20" ht="60" x14ac:dyDescent="0.25">
      <c r="A65" s="294" t="s">
        <v>135</v>
      </c>
      <c r="B65" s="53"/>
      <c r="C65" s="53"/>
      <c r="D65" s="286" t="s">
        <v>161</v>
      </c>
      <c r="E65" s="53" t="s">
        <v>53</v>
      </c>
      <c r="F65" s="86">
        <v>2119</v>
      </c>
      <c r="G65" s="85" t="s">
        <v>423</v>
      </c>
      <c r="H65" s="313" t="s">
        <v>244</v>
      </c>
      <c r="I65" s="286" t="s">
        <v>164</v>
      </c>
      <c r="J65" s="289"/>
      <c r="K65" s="290">
        <f t="shared" si="0"/>
        <v>0</v>
      </c>
      <c r="L65" s="289">
        <v>100</v>
      </c>
      <c r="M65" s="290">
        <f t="shared" si="1"/>
        <v>1</v>
      </c>
      <c r="N65" s="320">
        <f t="shared" si="2"/>
        <v>1</v>
      </c>
      <c r="O65" s="326" t="s">
        <v>235</v>
      </c>
      <c r="P65" s="327" t="s">
        <v>172</v>
      </c>
      <c r="Q65" s="328" t="s">
        <v>236</v>
      </c>
      <c r="R65" s="305"/>
      <c r="S65" s="305">
        <v>3000000</v>
      </c>
      <c r="T65" s="314">
        <f t="shared" si="3"/>
        <v>3000000</v>
      </c>
    </row>
    <row r="66" spans="1:20" ht="60" x14ac:dyDescent="0.25">
      <c r="A66" s="294" t="s">
        <v>135</v>
      </c>
      <c r="B66" s="53"/>
      <c r="C66" s="53"/>
      <c r="D66" s="286" t="s">
        <v>161</v>
      </c>
      <c r="E66" s="53" t="s">
        <v>53</v>
      </c>
      <c r="F66" s="86">
        <v>21110</v>
      </c>
      <c r="G66" s="85" t="s">
        <v>424</v>
      </c>
      <c r="H66" s="313" t="s">
        <v>245</v>
      </c>
      <c r="I66" s="286" t="s">
        <v>164</v>
      </c>
      <c r="J66" s="289"/>
      <c r="K66" s="290">
        <f t="shared" si="0"/>
        <v>0</v>
      </c>
      <c r="L66" s="289">
        <v>100</v>
      </c>
      <c r="M66" s="290">
        <f t="shared" si="1"/>
        <v>1</v>
      </c>
      <c r="N66" s="320">
        <f t="shared" si="2"/>
        <v>1</v>
      </c>
      <c r="O66" s="326" t="s">
        <v>235</v>
      </c>
      <c r="P66" s="327" t="s">
        <v>172</v>
      </c>
      <c r="Q66" s="328" t="s">
        <v>236</v>
      </c>
      <c r="R66" s="305"/>
      <c r="S66" s="305">
        <v>4000000</v>
      </c>
      <c r="T66" s="314">
        <f t="shared" si="3"/>
        <v>4000000</v>
      </c>
    </row>
    <row r="67" spans="1:20" ht="60" x14ac:dyDescent="0.25">
      <c r="A67" s="294" t="s">
        <v>135</v>
      </c>
      <c r="B67" s="53"/>
      <c r="C67" s="53"/>
      <c r="D67" s="286" t="s">
        <v>161</v>
      </c>
      <c r="E67" s="53" t="s">
        <v>53</v>
      </c>
      <c r="F67" s="86">
        <v>21111</v>
      </c>
      <c r="G67" s="85" t="s">
        <v>425</v>
      </c>
      <c r="H67" s="313" t="s">
        <v>246</v>
      </c>
      <c r="I67" s="286" t="s">
        <v>164</v>
      </c>
      <c r="J67" s="289"/>
      <c r="K67" s="290">
        <f t="shared" si="0"/>
        <v>0</v>
      </c>
      <c r="L67" s="289">
        <v>100</v>
      </c>
      <c r="M67" s="290">
        <f t="shared" si="1"/>
        <v>1</v>
      </c>
      <c r="N67" s="320">
        <f t="shared" si="2"/>
        <v>1</v>
      </c>
      <c r="O67" s="326" t="s">
        <v>235</v>
      </c>
      <c r="P67" s="327" t="s">
        <v>172</v>
      </c>
      <c r="Q67" s="328" t="s">
        <v>236</v>
      </c>
      <c r="R67" s="305"/>
      <c r="S67" s="305">
        <v>600000</v>
      </c>
      <c r="T67" s="314">
        <f t="shared" si="3"/>
        <v>600000</v>
      </c>
    </row>
    <row r="68" spans="1:20" ht="60" x14ac:dyDescent="0.25">
      <c r="A68" s="294" t="s">
        <v>135</v>
      </c>
      <c r="B68" s="53"/>
      <c r="C68" s="53"/>
      <c r="D68" s="286" t="s">
        <v>161</v>
      </c>
      <c r="E68" s="53" t="s">
        <v>53</v>
      </c>
      <c r="F68" s="86">
        <v>21112</v>
      </c>
      <c r="G68" s="85" t="s">
        <v>426</v>
      </c>
      <c r="H68" s="313" t="s">
        <v>247</v>
      </c>
      <c r="I68" s="286" t="s">
        <v>164</v>
      </c>
      <c r="J68" s="289"/>
      <c r="K68" s="290">
        <f t="shared" si="0"/>
        <v>0</v>
      </c>
      <c r="L68" s="289">
        <v>100</v>
      </c>
      <c r="M68" s="290">
        <f t="shared" si="1"/>
        <v>1</v>
      </c>
      <c r="N68" s="320">
        <f t="shared" si="2"/>
        <v>1</v>
      </c>
      <c r="O68" s="326" t="s">
        <v>187</v>
      </c>
      <c r="P68" s="327" t="s">
        <v>172</v>
      </c>
      <c r="Q68" s="328" t="s">
        <v>236</v>
      </c>
      <c r="R68" s="305"/>
      <c r="S68" s="305">
        <v>417346.18</v>
      </c>
      <c r="T68" s="314">
        <f t="shared" si="3"/>
        <v>417346.18</v>
      </c>
    </row>
    <row r="69" spans="1:20" ht="84" x14ac:dyDescent="0.25">
      <c r="A69" s="294" t="s">
        <v>135</v>
      </c>
      <c r="B69" s="53"/>
      <c r="C69" s="53"/>
      <c r="D69" s="286" t="s">
        <v>161</v>
      </c>
      <c r="E69" s="53" t="s">
        <v>53</v>
      </c>
      <c r="F69" s="86">
        <v>21113</v>
      </c>
      <c r="G69" s="85" t="s">
        <v>427</v>
      </c>
      <c r="H69" s="313" t="s">
        <v>248</v>
      </c>
      <c r="I69" s="286" t="s">
        <v>164</v>
      </c>
      <c r="J69" s="289"/>
      <c r="K69" s="290">
        <f t="shared" si="0"/>
        <v>0</v>
      </c>
      <c r="L69" s="289">
        <v>100</v>
      </c>
      <c r="M69" s="290">
        <f t="shared" si="1"/>
        <v>1</v>
      </c>
      <c r="N69" s="320">
        <f t="shared" si="2"/>
        <v>1</v>
      </c>
      <c r="O69" s="326" t="s">
        <v>235</v>
      </c>
      <c r="P69" s="327" t="s">
        <v>172</v>
      </c>
      <c r="Q69" s="328" t="s">
        <v>236</v>
      </c>
      <c r="R69" s="305"/>
      <c r="S69" s="305">
        <v>1487000</v>
      </c>
      <c r="T69" s="314">
        <f t="shared" si="3"/>
        <v>1487000</v>
      </c>
    </row>
    <row r="70" spans="1:20" ht="60" x14ac:dyDescent="0.25">
      <c r="A70" s="294" t="s">
        <v>135</v>
      </c>
      <c r="B70" s="53"/>
      <c r="C70" s="53"/>
      <c r="D70" s="286" t="s">
        <v>161</v>
      </c>
      <c r="E70" s="53" t="s">
        <v>53</v>
      </c>
      <c r="F70" s="86">
        <v>21114</v>
      </c>
      <c r="G70" s="85" t="s">
        <v>428</v>
      </c>
      <c r="H70" s="313" t="s">
        <v>249</v>
      </c>
      <c r="I70" s="286" t="s">
        <v>164</v>
      </c>
      <c r="J70" s="289"/>
      <c r="K70" s="290">
        <f t="shared" si="0"/>
        <v>0</v>
      </c>
      <c r="L70" s="289">
        <v>100</v>
      </c>
      <c r="M70" s="290">
        <f t="shared" si="1"/>
        <v>1</v>
      </c>
      <c r="N70" s="320">
        <f t="shared" si="2"/>
        <v>1</v>
      </c>
      <c r="O70" s="326" t="s">
        <v>235</v>
      </c>
      <c r="P70" s="327" t="s">
        <v>172</v>
      </c>
      <c r="Q70" s="328" t="s">
        <v>236</v>
      </c>
      <c r="R70" s="305"/>
      <c r="S70" s="305">
        <v>3500000</v>
      </c>
      <c r="T70" s="314">
        <f t="shared" si="3"/>
        <v>3500000</v>
      </c>
    </row>
    <row r="71" spans="1:20" ht="60" x14ac:dyDescent="0.25">
      <c r="A71" s="294" t="s">
        <v>135</v>
      </c>
      <c r="B71" s="53"/>
      <c r="C71" s="53"/>
      <c r="D71" s="286" t="s">
        <v>161</v>
      </c>
      <c r="E71" s="53" t="s">
        <v>53</v>
      </c>
      <c r="F71" s="86">
        <v>21115</v>
      </c>
      <c r="G71" s="85" t="s">
        <v>429</v>
      </c>
      <c r="H71" s="313" t="s">
        <v>250</v>
      </c>
      <c r="I71" s="286" t="s">
        <v>164</v>
      </c>
      <c r="J71" s="289"/>
      <c r="K71" s="290">
        <f t="shared" si="0"/>
        <v>0</v>
      </c>
      <c r="L71" s="289">
        <v>100</v>
      </c>
      <c r="M71" s="290">
        <f t="shared" si="1"/>
        <v>1</v>
      </c>
      <c r="N71" s="320">
        <f t="shared" si="2"/>
        <v>1</v>
      </c>
      <c r="O71" s="326" t="s">
        <v>235</v>
      </c>
      <c r="P71" s="327" t="s">
        <v>172</v>
      </c>
      <c r="Q71" s="328" t="s">
        <v>236</v>
      </c>
      <c r="R71" s="305"/>
      <c r="S71" s="305">
        <v>800000</v>
      </c>
      <c r="T71" s="314">
        <f t="shared" si="3"/>
        <v>800000</v>
      </c>
    </row>
    <row r="72" spans="1:20" ht="72" x14ac:dyDescent="0.25">
      <c r="A72" s="294" t="s">
        <v>135</v>
      </c>
      <c r="B72" s="53"/>
      <c r="C72" s="53"/>
      <c r="D72" s="286" t="s">
        <v>161</v>
      </c>
      <c r="E72" s="53" t="s">
        <v>53</v>
      </c>
      <c r="F72" s="86">
        <v>21116</v>
      </c>
      <c r="G72" s="85" t="s">
        <v>430</v>
      </c>
      <c r="H72" s="288" t="s">
        <v>251</v>
      </c>
      <c r="I72" s="286" t="s">
        <v>164</v>
      </c>
      <c r="J72" s="289"/>
      <c r="K72" s="290">
        <f t="shared" si="0"/>
        <v>0</v>
      </c>
      <c r="L72" s="289">
        <v>100</v>
      </c>
      <c r="M72" s="290">
        <f t="shared" si="1"/>
        <v>1</v>
      </c>
      <c r="N72" s="320">
        <f t="shared" si="2"/>
        <v>1</v>
      </c>
      <c r="O72" s="326" t="s">
        <v>235</v>
      </c>
      <c r="P72" s="327" t="s">
        <v>172</v>
      </c>
      <c r="Q72" s="328" t="s">
        <v>236</v>
      </c>
      <c r="R72" s="305"/>
      <c r="S72" s="305">
        <v>2499325.08</v>
      </c>
      <c r="T72" s="314">
        <f t="shared" si="3"/>
        <v>2499325.08</v>
      </c>
    </row>
    <row r="73" spans="1:20" ht="60" x14ac:dyDescent="0.25">
      <c r="A73" s="294" t="s">
        <v>135</v>
      </c>
      <c r="B73" s="53"/>
      <c r="C73" s="53"/>
      <c r="D73" s="286" t="s">
        <v>161</v>
      </c>
      <c r="E73" s="53" t="s">
        <v>53</v>
      </c>
      <c r="F73" s="86">
        <v>21117</v>
      </c>
      <c r="G73" s="85" t="s">
        <v>431</v>
      </c>
      <c r="H73" s="288" t="s">
        <v>252</v>
      </c>
      <c r="I73" s="286" t="s">
        <v>164</v>
      </c>
      <c r="J73" s="289"/>
      <c r="K73" s="290">
        <f t="shared" si="0"/>
        <v>0</v>
      </c>
      <c r="L73" s="289">
        <v>100</v>
      </c>
      <c r="M73" s="290">
        <f t="shared" si="1"/>
        <v>1</v>
      </c>
      <c r="N73" s="320">
        <f t="shared" si="2"/>
        <v>1</v>
      </c>
      <c r="O73" s="326" t="s">
        <v>235</v>
      </c>
      <c r="P73" s="327" t="s">
        <v>172</v>
      </c>
      <c r="Q73" s="328" t="s">
        <v>236</v>
      </c>
      <c r="R73" s="305"/>
      <c r="S73" s="45">
        <v>7500000</v>
      </c>
      <c r="T73" s="314">
        <f t="shared" si="3"/>
        <v>7500000</v>
      </c>
    </row>
    <row r="74" spans="1:20" ht="60" x14ac:dyDescent="0.25">
      <c r="A74" s="294" t="s">
        <v>135</v>
      </c>
      <c r="B74" s="53"/>
      <c r="C74" s="53"/>
      <c r="D74" s="286" t="s">
        <v>161</v>
      </c>
      <c r="E74" s="53" t="s">
        <v>53</v>
      </c>
      <c r="F74" s="86">
        <v>21118</v>
      </c>
      <c r="G74" s="85" t="s">
        <v>432</v>
      </c>
      <c r="H74" s="288" t="s">
        <v>253</v>
      </c>
      <c r="I74" s="286" t="s">
        <v>164</v>
      </c>
      <c r="J74" s="289"/>
      <c r="K74" s="290">
        <f t="shared" si="0"/>
        <v>0</v>
      </c>
      <c r="L74" s="289">
        <v>100</v>
      </c>
      <c r="M74" s="290">
        <f t="shared" si="1"/>
        <v>1</v>
      </c>
      <c r="N74" s="320">
        <f t="shared" si="2"/>
        <v>1</v>
      </c>
      <c r="O74" s="326" t="s">
        <v>235</v>
      </c>
      <c r="P74" s="327" t="s">
        <v>172</v>
      </c>
      <c r="Q74" s="328" t="s">
        <v>236</v>
      </c>
      <c r="R74" s="305"/>
      <c r="S74" s="45">
        <v>7500000</v>
      </c>
      <c r="T74" s="314">
        <f t="shared" si="3"/>
        <v>7500000</v>
      </c>
    </row>
    <row r="75" spans="1:20" ht="72" x14ac:dyDescent="0.25">
      <c r="A75" s="294" t="s">
        <v>135</v>
      </c>
      <c r="B75" s="53"/>
      <c r="C75" s="53"/>
      <c r="D75" s="286" t="s">
        <v>161</v>
      </c>
      <c r="E75" s="53" t="s">
        <v>53</v>
      </c>
      <c r="F75" s="86">
        <v>21119</v>
      </c>
      <c r="G75" s="85" t="s">
        <v>433</v>
      </c>
      <c r="H75" s="288" t="s">
        <v>254</v>
      </c>
      <c r="I75" s="286" t="s">
        <v>164</v>
      </c>
      <c r="J75" s="289"/>
      <c r="K75" s="290">
        <f t="shared" si="0"/>
        <v>0</v>
      </c>
      <c r="L75" s="289">
        <v>100</v>
      </c>
      <c r="M75" s="290">
        <f t="shared" si="1"/>
        <v>1</v>
      </c>
      <c r="N75" s="320">
        <f t="shared" si="2"/>
        <v>1</v>
      </c>
      <c r="O75" s="326" t="s">
        <v>235</v>
      </c>
      <c r="P75" s="327" t="s">
        <v>172</v>
      </c>
      <c r="Q75" s="328" t="s">
        <v>236</v>
      </c>
      <c r="R75" s="305"/>
      <c r="S75" s="45">
        <v>7500000</v>
      </c>
      <c r="T75" s="314">
        <f t="shared" si="3"/>
        <v>7500000</v>
      </c>
    </row>
    <row r="76" spans="1:20" ht="60" x14ac:dyDescent="0.25">
      <c r="A76" s="294" t="s">
        <v>135</v>
      </c>
      <c r="B76" s="53"/>
      <c r="C76" s="53"/>
      <c r="D76" s="286" t="s">
        <v>161</v>
      </c>
      <c r="E76" s="53" t="s">
        <v>53</v>
      </c>
      <c r="F76" s="86">
        <v>21120</v>
      </c>
      <c r="G76" s="85" t="s">
        <v>434</v>
      </c>
      <c r="H76" s="288" t="s">
        <v>255</v>
      </c>
      <c r="I76" s="286" t="s">
        <v>164</v>
      </c>
      <c r="J76" s="289"/>
      <c r="K76" s="290">
        <f t="shared" si="0"/>
        <v>0</v>
      </c>
      <c r="L76" s="289">
        <v>100</v>
      </c>
      <c r="M76" s="290">
        <f t="shared" si="1"/>
        <v>1</v>
      </c>
      <c r="N76" s="320">
        <f t="shared" si="2"/>
        <v>1</v>
      </c>
      <c r="O76" s="326" t="s">
        <v>235</v>
      </c>
      <c r="P76" s="327" t="s">
        <v>172</v>
      </c>
      <c r="Q76" s="328" t="s">
        <v>236</v>
      </c>
      <c r="R76" s="305"/>
      <c r="S76" s="45">
        <v>1000000</v>
      </c>
      <c r="T76" s="314">
        <f t="shared" si="3"/>
        <v>1000000</v>
      </c>
    </row>
    <row r="77" spans="1:20" ht="60" x14ac:dyDescent="0.25">
      <c r="A77" s="294" t="s">
        <v>135</v>
      </c>
      <c r="B77" s="53"/>
      <c r="C77" s="53"/>
      <c r="D77" s="286" t="s">
        <v>161</v>
      </c>
      <c r="E77" s="53" t="s">
        <v>53</v>
      </c>
      <c r="F77" s="86">
        <v>21121</v>
      </c>
      <c r="G77" s="85" t="s">
        <v>435</v>
      </c>
      <c r="H77" s="288" t="s">
        <v>256</v>
      </c>
      <c r="I77" s="286" t="s">
        <v>164</v>
      </c>
      <c r="J77" s="289"/>
      <c r="K77" s="290">
        <f t="shared" si="0"/>
        <v>0</v>
      </c>
      <c r="L77" s="289">
        <v>100</v>
      </c>
      <c r="M77" s="290">
        <f t="shared" si="1"/>
        <v>1</v>
      </c>
      <c r="N77" s="320">
        <f t="shared" si="2"/>
        <v>1</v>
      </c>
      <c r="O77" s="326" t="s">
        <v>235</v>
      </c>
      <c r="P77" s="327" t="s">
        <v>172</v>
      </c>
      <c r="Q77" s="328" t="s">
        <v>236</v>
      </c>
      <c r="R77" s="305"/>
      <c r="S77" s="45">
        <v>3000000</v>
      </c>
      <c r="T77" s="314">
        <f t="shared" si="3"/>
        <v>3000000</v>
      </c>
    </row>
    <row r="78" spans="1:20" ht="60" x14ac:dyDescent="0.25">
      <c r="A78" s="294" t="s">
        <v>135</v>
      </c>
      <c r="B78" s="53"/>
      <c r="C78" s="53"/>
      <c r="D78" s="286" t="s">
        <v>161</v>
      </c>
      <c r="E78" s="53" t="s">
        <v>53</v>
      </c>
      <c r="F78" s="86">
        <v>21122</v>
      </c>
      <c r="G78" s="85" t="s">
        <v>436</v>
      </c>
      <c r="H78" s="288" t="s">
        <v>257</v>
      </c>
      <c r="I78" s="286" t="s">
        <v>164</v>
      </c>
      <c r="J78" s="289"/>
      <c r="K78" s="290">
        <f t="shared" si="0"/>
        <v>0</v>
      </c>
      <c r="L78" s="289">
        <v>100</v>
      </c>
      <c r="M78" s="290">
        <f t="shared" si="1"/>
        <v>1</v>
      </c>
      <c r="N78" s="320">
        <f t="shared" si="2"/>
        <v>1</v>
      </c>
      <c r="O78" s="326" t="s">
        <v>235</v>
      </c>
      <c r="P78" s="327" t="s">
        <v>172</v>
      </c>
      <c r="Q78" s="328" t="s">
        <v>236</v>
      </c>
      <c r="R78" s="305"/>
      <c r="S78" s="45">
        <v>3000000</v>
      </c>
      <c r="T78" s="314">
        <f t="shared" si="3"/>
        <v>3000000</v>
      </c>
    </row>
    <row r="79" spans="1:20" ht="60" x14ac:dyDescent="0.25">
      <c r="A79" s="294" t="s">
        <v>135</v>
      </c>
      <c r="B79" s="53"/>
      <c r="C79" s="53"/>
      <c r="D79" s="286" t="s">
        <v>161</v>
      </c>
      <c r="E79" s="53" t="s">
        <v>53</v>
      </c>
      <c r="F79" s="86">
        <v>21123</v>
      </c>
      <c r="G79" s="85" t="s">
        <v>437</v>
      </c>
      <c r="H79" s="288" t="s">
        <v>258</v>
      </c>
      <c r="I79" s="286" t="s">
        <v>164</v>
      </c>
      <c r="J79" s="289"/>
      <c r="K79" s="290">
        <f t="shared" si="0"/>
        <v>0</v>
      </c>
      <c r="L79" s="289">
        <v>100</v>
      </c>
      <c r="M79" s="290">
        <f t="shared" si="1"/>
        <v>1</v>
      </c>
      <c r="N79" s="320">
        <f t="shared" si="2"/>
        <v>1</v>
      </c>
      <c r="O79" s="326" t="s">
        <v>235</v>
      </c>
      <c r="P79" s="327" t="s">
        <v>172</v>
      </c>
      <c r="Q79" s="328" t="s">
        <v>236</v>
      </c>
      <c r="R79" s="305"/>
      <c r="S79" s="45">
        <v>3000000</v>
      </c>
      <c r="T79" s="314">
        <f t="shared" si="3"/>
        <v>3000000</v>
      </c>
    </row>
    <row r="80" spans="1:20" ht="60" x14ac:dyDescent="0.25">
      <c r="A80" s="294" t="s">
        <v>135</v>
      </c>
      <c r="B80" s="53"/>
      <c r="C80" s="53"/>
      <c r="D80" s="286" t="s">
        <v>161</v>
      </c>
      <c r="E80" s="53" t="s">
        <v>53</v>
      </c>
      <c r="F80" s="86">
        <v>21124</v>
      </c>
      <c r="G80" s="85" t="s">
        <v>438</v>
      </c>
      <c r="H80" s="288" t="s">
        <v>259</v>
      </c>
      <c r="I80" s="286" t="s">
        <v>164</v>
      </c>
      <c r="J80" s="289"/>
      <c r="K80" s="290">
        <f t="shared" si="0"/>
        <v>0</v>
      </c>
      <c r="L80" s="289">
        <v>100</v>
      </c>
      <c r="M80" s="290">
        <f t="shared" si="1"/>
        <v>1</v>
      </c>
      <c r="N80" s="320">
        <f t="shared" si="2"/>
        <v>1</v>
      </c>
      <c r="O80" s="326" t="s">
        <v>235</v>
      </c>
      <c r="P80" s="327" t="s">
        <v>172</v>
      </c>
      <c r="Q80" s="328" t="s">
        <v>236</v>
      </c>
      <c r="R80" s="305"/>
      <c r="S80" s="45">
        <v>5000000</v>
      </c>
      <c r="T80" s="314">
        <f t="shared" ref="T80:T89" si="4">+R80+S80</f>
        <v>5000000</v>
      </c>
    </row>
    <row r="81" spans="1:20" ht="60" x14ac:dyDescent="0.25">
      <c r="A81" s="294" t="s">
        <v>135</v>
      </c>
      <c r="B81" s="53"/>
      <c r="C81" s="53"/>
      <c r="D81" s="286" t="s">
        <v>161</v>
      </c>
      <c r="E81" s="53" t="s">
        <v>53</v>
      </c>
      <c r="F81" s="86">
        <v>21125</v>
      </c>
      <c r="G81" s="85" t="s">
        <v>439</v>
      </c>
      <c r="H81" s="288" t="s">
        <v>260</v>
      </c>
      <c r="I81" s="286" t="s">
        <v>164</v>
      </c>
      <c r="J81" s="289"/>
      <c r="K81" s="290">
        <f t="shared" si="0"/>
        <v>0</v>
      </c>
      <c r="L81" s="289">
        <v>100</v>
      </c>
      <c r="M81" s="290">
        <f t="shared" si="1"/>
        <v>1</v>
      </c>
      <c r="N81" s="320">
        <f t="shared" si="2"/>
        <v>1</v>
      </c>
      <c r="O81" s="326" t="s">
        <v>235</v>
      </c>
      <c r="P81" s="327" t="s">
        <v>172</v>
      </c>
      <c r="Q81" s="328" t="s">
        <v>236</v>
      </c>
      <c r="R81" s="305"/>
      <c r="S81" s="45">
        <v>10000000</v>
      </c>
      <c r="T81" s="314">
        <f t="shared" si="4"/>
        <v>10000000</v>
      </c>
    </row>
    <row r="82" spans="1:20" ht="60" x14ac:dyDescent="0.25">
      <c r="A82" s="294" t="s">
        <v>135</v>
      </c>
      <c r="B82" s="53"/>
      <c r="C82" s="53"/>
      <c r="D82" s="286" t="s">
        <v>161</v>
      </c>
      <c r="E82" s="53" t="s">
        <v>53</v>
      </c>
      <c r="F82" s="86">
        <v>21126</v>
      </c>
      <c r="G82" s="85" t="s">
        <v>440</v>
      </c>
      <c r="H82" s="288" t="s">
        <v>261</v>
      </c>
      <c r="I82" s="286" t="s">
        <v>164</v>
      </c>
      <c r="J82" s="289"/>
      <c r="K82" s="290">
        <f t="shared" si="0"/>
        <v>0</v>
      </c>
      <c r="L82" s="289">
        <v>100</v>
      </c>
      <c r="M82" s="290">
        <f t="shared" si="1"/>
        <v>1</v>
      </c>
      <c r="N82" s="320">
        <f t="shared" si="2"/>
        <v>1</v>
      </c>
      <c r="O82" s="326" t="s">
        <v>235</v>
      </c>
      <c r="P82" s="327" t="s">
        <v>172</v>
      </c>
      <c r="Q82" s="328" t="s">
        <v>236</v>
      </c>
      <c r="R82" s="305"/>
      <c r="S82" s="45">
        <v>4500000</v>
      </c>
      <c r="T82" s="314">
        <f t="shared" si="4"/>
        <v>4500000</v>
      </c>
    </row>
    <row r="83" spans="1:20" ht="60" x14ac:dyDescent="0.25">
      <c r="A83" s="294" t="s">
        <v>135</v>
      </c>
      <c r="B83" s="53"/>
      <c r="C83" s="53"/>
      <c r="D83" s="286" t="s">
        <v>161</v>
      </c>
      <c r="E83" s="53" t="s">
        <v>53</v>
      </c>
      <c r="F83" s="86">
        <v>21127</v>
      </c>
      <c r="G83" s="85" t="s">
        <v>441</v>
      </c>
      <c r="H83" s="288" t="s">
        <v>262</v>
      </c>
      <c r="I83" s="286" t="s">
        <v>164</v>
      </c>
      <c r="J83" s="289"/>
      <c r="K83" s="290">
        <f t="shared" si="0"/>
        <v>0</v>
      </c>
      <c r="L83" s="289">
        <v>100</v>
      </c>
      <c r="M83" s="290">
        <f t="shared" si="1"/>
        <v>1</v>
      </c>
      <c r="N83" s="320">
        <f t="shared" si="2"/>
        <v>1</v>
      </c>
      <c r="O83" s="326" t="s">
        <v>235</v>
      </c>
      <c r="P83" s="327" t="s">
        <v>172</v>
      </c>
      <c r="Q83" s="328" t="s">
        <v>236</v>
      </c>
      <c r="R83" s="305"/>
      <c r="S83" s="45">
        <v>4200000</v>
      </c>
      <c r="T83" s="314">
        <f t="shared" si="4"/>
        <v>4200000</v>
      </c>
    </row>
    <row r="84" spans="1:20" ht="60" x14ac:dyDescent="0.25">
      <c r="A84" s="294" t="s">
        <v>135</v>
      </c>
      <c r="B84" s="53"/>
      <c r="C84" s="53"/>
      <c r="D84" s="286" t="s">
        <v>161</v>
      </c>
      <c r="E84" s="53" t="s">
        <v>53</v>
      </c>
      <c r="F84" s="86">
        <v>21128</v>
      </c>
      <c r="G84" s="85" t="s">
        <v>442</v>
      </c>
      <c r="H84" s="288" t="s">
        <v>263</v>
      </c>
      <c r="I84" s="286" t="s">
        <v>164</v>
      </c>
      <c r="J84" s="289"/>
      <c r="K84" s="290">
        <f t="shared" si="0"/>
        <v>0</v>
      </c>
      <c r="L84" s="289">
        <v>100</v>
      </c>
      <c r="M84" s="290">
        <f t="shared" si="1"/>
        <v>1</v>
      </c>
      <c r="N84" s="320">
        <f t="shared" si="2"/>
        <v>1</v>
      </c>
      <c r="O84" s="326" t="s">
        <v>235</v>
      </c>
      <c r="P84" s="327" t="s">
        <v>172</v>
      </c>
      <c r="Q84" s="328" t="s">
        <v>236</v>
      </c>
      <c r="R84" s="305"/>
      <c r="S84" s="45">
        <v>2000000</v>
      </c>
      <c r="T84" s="314">
        <f t="shared" si="4"/>
        <v>2000000</v>
      </c>
    </row>
    <row r="85" spans="1:20" ht="60" x14ac:dyDescent="0.25">
      <c r="A85" s="294" t="s">
        <v>135</v>
      </c>
      <c r="B85" s="53"/>
      <c r="C85" s="53"/>
      <c r="D85" s="286" t="s">
        <v>161</v>
      </c>
      <c r="E85" s="53" t="s">
        <v>53</v>
      </c>
      <c r="F85" s="86">
        <v>21129</v>
      </c>
      <c r="G85" s="85" t="s">
        <v>443</v>
      </c>
      <c r="H85" s="288" t="s">
        <v>264</v>
      </c>
      <c r="I85" s="286" t="s">
        <v>164</v>
      </c>
      <c r="J85" s="289"/>
      <c r="K85" s="290">
        <f t="shared" si="0"/>
        <v>0</v>
      </c>
      <c r="L85" s="289">
        <v>100</v>
      </c>
      <c r="M85" s="290">
        <f t="shared" si="1"/>
        <v>1</v>
      </c>
      <c r="N85" s="320">
        <f t="shared" si="2"/>
        <v>1</v>
      </c>
      <c r="O85" s="326" t="s">
        <v>235</v>
      </c>
      <c r="P85" s="327" t="s">
        <v>172</v>
      </c>
      <c r="Q85" s="328" t="s">
        <v>236</v>
      </c>
      <c r="R85" s="305"/>
      <c r="S85" s="45">
        <v>2000000</v>
      </c>
      <c r="T85" s="314">
        <f t="shared" si="4"/>
        <v>2000000</v>
      </c>
    </row>
    <row r="86" spans="1:20" ht="60" x14ac:dyDescent="0.25">
      <c r="A86" s="294" t="s">
        <v>135</v>
      </c>
      <c r="B86" s="53"/>
      <c r="C86" s="53"/>
      <c r="D86" s="286" t="s">
        <v>161</v>
      </c>
      <c r="E86" s="53" t="s">
        <v>53</v>
      </c>
      <c r="F86" s="86">
        <v>21130</v>
      </c>
      <c r="G86" s="85" t="s">
        <v>444</v>
      </c>
      <c r="H86" s="288" t="s">
        <v>265</v>
      </c>
      <c r="I86" s="286" t="s">
        <v>164</v>
      </c>
      <c r="J86" s="289"/>
      <c r="K86" s="290">
        <f t="shared" si="0"/>
        <v>0</v>
      </c>
      <c r="L86" s="289">
        <v>100</v>
      </c>
      <c r="M86" s="290">
        <f t="shared" si="1"/>
        <v>1</v>
      </c>
      <c r="N86" s="320">
        <f t="shared" si="2"/>
        <v>1</v>
      </c>
      <c r="O86" s="326" t="s">
        <v>235</v>
      </c>
      <c r="P86" s="327" t="s">
        <v>212</v>
      </c>
      <c r="Q86" s="328" t="s">
        <v>236</v>
      </c>
      <c r="R86" s="305"/>
      <c r="S86" s="305">
        <v>10000000</v>
      </c>
      <c r="T86" s="314">
        <f t="shared" si="4"/>
        <v>10000000</v>
      </c>
    </row>
    <row r="87" spans="1:20" ht="84" x14ac:dyDescent="0.25">
      <c r="A87" s="294" t="s">
        <v>135</v>
      </c>
      <c r="B87" s="53"/>
      <c r="C87" s="53"/>
      <c r="D87" s="286" t="s">
        <v>161</v>
      </c>
      <c r="E87" s="53" t="s">
        <v>53</v>
      </c>
      <c r="F87" s="86">
        <v>21131</v>
      </c>
      <c r="G87" s="85" t="s">
        <v>445</v>
      </c>
      <c r="H87" s="288" t="s">
        <v>266</v>
      </c>
      <c r="I87" s="286" t="s">
        <v>164</v>
      </c>
      <c r="J87" s="289"/>
      <c r="K87" s="290">
        <f t="shared" si="0"/>
        <v>0</v>
      </c>
      <c r="L87" s="289">
        <v>100</v>
      </c>
      <c r="M87" s="290">
        <f t="shared" si="1"/>
        <v>1</v>
      </c>
      <c r="N87" s="320">
        <f t="shared" si="2"/>
        <v>1</v>
      </c>
      <c r="O87" s="326" t="s">
        <v>165</v>
      </c>
      <c r="P87" s="328" t="s">
        <v>184</v>
      </c>
      <c r="Q87" s="328" t="s">
        <v>267</v>
      </c>
      <c r="R87" s="305"/>
      <c r="S87" s="305">
        <v>68594443.099999994</v>
      </c>
      <c r="T87" s="314">
        <f t="shared" si="4"/>
        <v>68594443.099999994</v>
      </c>
    </row>
    <row r="88" spans="1:20" ht="60" x14ac:dyDescent="0.25">
      <c r="A88" s="294" t="s">
        <v>135</v>
      </c>
      <c r="B88" s="53"/>
      <c r="C88" s="53"/>
      <c r="D88" s="286" t="s">
        <v>161</v>
      </c>
      <c r="E88" s="53" t="s">
        <v>53</v>
      </c>
      <c r="F88" s="86">
        <v>21132</v>
      </c>
      <c r="G88" s="85" t="s">
        <v>446</v>
      </c>
      <c r="H88" s="288" t="s">
        <v>268</v>
      </c>
      <c r="I88" s="286" t="s">
        <v>164</v>
      </c>
      <c r="J88" s="289"/>
      <c r="K88" s="290">
        <f t="shared" si="0"/>
        <v>0</v>
      </c>
      <c r="L88" s="289">
        <v>100</v>
      </c>
      <c r="M88" s="290">
        <f t="shared" si="1"/>
        <v>1</v>
      </c>
      <c r="N88" s="320">
        <f t="shared" si="2"/>
        <v>1</v>
      </c>
      <c r="O88" s="326" t="s">
        <v>165</v>
      </c>
      <c r="P88" s="328" t="s">
        <v>184</v>
      </c>
      <c r="Q88" s="328" t="s">
        <v>267</v>
      </c>
      <c r="R88" s="305"/>
      <c r="S88" s="305">
        <v>70000000</v>
      </c>
      <c r="T88" s="314">
        <f t="shared" si="4"/>
        <v>70000000</v>
      </c>
    </row>
    <row r="89" spans="1:20" ht="96" x14ac:dyDescent="0.25">
      <c r="A89" s="286" t="s">
        <v>32</v>
      </c>
      <c r="B89" s="53"/>
      <c r="C89" s="53"/>
      <c r="D89" s="286" t="s">
        <v>294</v>
      </c>
      <c r="E89" s="53" t="s">
        <v>53</v>
      </c>
      <c r="F89" s="86">
        <v>41129</v>
      </c>
      <c r="G89" s="85" t="s">
        <v>447</v>
      </c>
      <c r="H89" s="288" t="s">
        <v>295</v>
      </c>
      <c r="I89" s="286" t="s">
        <v>60</v>
      </c>
      <c r="J89" s="289"/>
      <c r="K89" s="290">
        <f t="shared" si="0"/>
        <v>0</v>
      </c>
      <c r="L89" s="289">
        <v>100</v>
      </c>
      <c r="M89" s="290">
        <f t="shared" si="1"/>
        <v>1</v>
      </c>
      <c r="N89" s="320">
        <f t="shared" si="2"/>
        <v>1</v>
      </c>
      <c r="O89" s="326" t="s">
        <v>187</v>
      </c>
      <c r="P89" s="286" t="s">
        <v>105</v>
      </c>
      <c r="Q89" s="329" t="s">
        <v>93</v>
      </c>
      <c r="R89" s="305"/>
      <c r="S89" s="305">
        <v>3862521.43</v>
      </c>
      <c r="T89" s="314">
        <f t="shared" si="4"/>
        <v>3862521.43</v>
      </c>
    </row>
    <row r="90" spans="1:20" ht="12.75" thickBot="1" x14ac:dyDescent="0.3">
      <c r="A90" s="2"/>
      <c r="B90" s="2"/>
      <c r="C90" s="2"/>
      <c r="D90" s="3" t="s">
        <v>75</v>
      </c>
      <c r="E90" s="4"/>
      <c r="F90" s="50"/>
      <c r="G90" s="50"/>
      <c r="H90" s="6"/>
      <c r="I90" s="7"/>
      <c r="J90" s="7"/>
      <c r="K90" s="8">
        <f>SUM(K15:K89)</f>
        <v>15.5</v>
      </c>
      <c r="L90" s="7"/>
      <c r="M90" s="8">
        <f>SUM(M15:M89)</f>
        <v>59.5</v>
      </c>
      <c r="N90" s="9">
        <f>SUM(N15:N89)</f>
        <v>75</v>
      </c>
      <c r="O90" s="7"/>
      <c r="P90" s="54"/>
      <c r="Q90" s="50"/>
      <c r="R90" s="52">
        <f>SUM(R15:R89)</f>
        <v>483285722.66037595</v>
      </c>
      <c r="S90" s="52">
        <f>SUM(S15:S89)</f>
        <v>1083279601.7636514</v>
      </c>
      <c r="T90" s="330"/>
    </row>
    <row r="91" spans="1:20" ht="12.75" thickBot="1" x14ac:dyDescent="0.3">
      <c r="A91" s="31" t="s">
        <v>76</v>
      </c>
      <c r="B91" s="32"/>
      <c r="C91" s="32"/>
      <c r="D91" s="32"/>
      <c r="E91" s="33"/>
      <c r="F91" s="40"/>
      <c r="G91" s="40"/>
      <c r="H91" s="32"/>
      <c r="I91" s="32"/>
      <c r="J91" s="32"/>
      <c r="K91" s="34">
        <f>IF(OR(K90=0),0,K90/N90)</f>
        <v>0.20666666666666667</v>
      </c>
      <c r="L91" s="32"/>
      <c r="M91" s="34">
        <f>IF(OR(M90=0),0,M90/N90)</f>
        <v>0.79333333333333333</v>
      </c>
      <c r="N91" s="34">
        <f>SUM(N15:N89)/N90</f>
        <v>1</v>
      </c>
      <c r="O91" s="32"/>
      <c r="P91" s="32"/>
      <c r="Q91" s="32"/>
      <c r="R91" s="32"/>
      <c r="S91" s="32"/>
      <c r="T91" s="331"/>
    </row>
    <row r="92" spans="1:20" ht="12.75" thickBot="1" x14ac:dyDescent="0.3">
      <c r="A92" s="16"/>
      <c r="B92" s="18"/>
      <c r="C92" s="18"/>
      <c r="D92" s="17">
        <f>IF(OR([1]RESTRINGIDOP3!B9=0),0,[1]RESTRINGIDOP3!B9/[1]RESTRINGIDOP3!B8)</f>
        <v>0.85333333333333339</v>
      </c>
      <c r="E92" s="18" t="s">
        <v>77</v>
      </c>
      <c r="F92" s="41"/>
      <c r="G92" s="41"/>
      <c r="H92" s="18"/>
      <c r="I92" s="18"/>
      <c r="J92" s="18"/>
      <c r="K92" s="20">
        <f>IF(OR(D92=0),0,([1]RESTRINGIDOP3!C5/[1]RESTRINGIDOP3!B9))</f>
        <v>0.1484375</v>
      </c>
      <c r="L92" s="18"/>
      <c r="M92" s="20">
        <f>IF(OR(D92=0),0,([1]RESTRINGIDOP3!D5/[1]RESTRINGIDOP3!B9))</f>
        <v>0.8515625</v>
      </c>
      <c r="N92" s="20">
        <f t="shared" ref="N92:N93" si="5">(K92+M92)</f>
        <v>1</v>
      </c>
      <c r="O92" s="18"/>
      <c r="P92" s="18"/>
      <c r="Q92" s="18"/>
      <c r="R92" s="18"/>
      <c r="S92" s="18"/>
      <c r="T92" s="331"/>
    </row>
    <row r="93" spans="1:20" ht="12.75" thickBot="1" x14ac:dyDescent="0.3">
      <c r="A93" s="35"/>
      <c r="B93" s="36"/>
      <c r="C93" s="36"/>
      <c r="D93" s="37">
        <f>IF(OR([1]RESTRINGIDOP3!B10=0),0,[1]RESTRINGIDOP3!B10/[1]RESTRINGIDOP3!B8)</f>
        <v>0.14666666666666667</v>
      </c>
      <c r="E93" s="36" t="s">
        <v>78</v>
      </c>
      <c r="F93" s="42"/>
      <c r="G93" s="42"/>
      <c r="H93" s="36"/>
      <c r="I93" s="36"/>
      <c r="J93" s="36"/>
      <c r="K93" s="20">
        <f>IF(OR(D93=0),0,([1]RESTRINGIDOP3!F5/[1]RESTRINGIDOP3!B10))</f>
        <v>0.5</v>
      </c>
      <c r="L93" s="18"/>
      <c r="M93" s="20">
        <f>IF(OR(D93=0),0,([1]RESTRINGIDOP3!G5/[1]RESTRINGIDOP3!B10))</f>
        <v>0.5</v>
      </c>
      <c r="N93" s="20">
        <f t="shared" si="5"/>
        <v>1</v>
      </c>
      <c r="O93" s="18"/>
      <c r="P93" s="18"/>
      <c r="Q93" s="18"/>
      <c r="R93" s="18"/>
      <c r="S93" s="18"/>
      <c r="T93" s="331"/>
    </row>
    <row r="94" spans="1:20" ht="12.75" thickBot="1" x14ac:dyDescent="0.3">
      <c r="A94" s="16"/>
      <c r="B94" s="18"/>
      <c r="C94" s="18"/>
      <c r="D94" s="26">
        <f>N90</f>
        <v>75</v>
      </c>
      <c r="E94" s="18" t="s">
        <v>79</v>
      </c>
      <c r="F94" s="41"/>
      <c r="G94" s="41"/>
      <c r="H94" s="18"/>
      <c r="I94" s="18"/>
      <c r="J94" s="18"/>
      <c r="K94" s="17"/>
      <c r="L94" s="18"/>
      <c r="M94" s="17"/>
      <c r="N94" s="17"/>
      <c r="O94" s="18"/>
      <c r="P94" s="18"/>
      <c r="Q94" s="18"/>
      <c r="R94" s="18"/>
      <c r="S94" s="18"/>
      <c r="T94" s="331"/>
    </row>
    <row r="96" spans="1:20" x14ac:dyDescent="0.25">
      <c r="R96" s="319"/>
      <c r="S96" s="319"/>
    </row>
    <row r="98" spans="19:19" x14ac:dyDescent="0.25">
      <c r="S98" s="319">
        <f>+R90+S90</f>
        <v>1566565324.4240274</v>
      </c>
    </row>
    <row r="100" spans="19:19" x14ac:dyDescent="0.25">
      <c r="S100" s="319"/>
    </row>
  </sheetData>
  <autoFilter ref="A12:T94" xr:uid="{00000000-0001-0000-0300-000000000000}">
    <filterColumn colId="4" showButton="0"/>
    <filterColumn colId="5" showButton="0"/>
    <filterColumn colId="6" showButton="0"/>
    <filterColumn colId="9" showButton="0"/>
    <filterColumn colId="10" showButton="0"/>
    <filterColumn colId="11" showButton="0"/>
    <filterColumn colId="12" showButton="0"/>
    <filterColumn colId="17" showButton="0"/>
  </autoFilter>
  <mergeCells count="20">
    <mergeCell ref="T13:T14"/>
    <mergeCell ref="O12:O14"/>
    <mergeCell ref="J13:J14"/>
    <mergeCell ref="L13:L14"/>
    <mergeCell ref="A3:I3"/>
    <mergeCell ref="A5:I5"/>
    <mergeCell ref="D11:S11"/>
    <mergeCell ref="C12:C14"/>
    <mergeCell ref="D12:D14"/>
    <mergeCell ref="E12:H13"/>
    <mergeCell ref="I12:I14"/>
    <mergeCell ref="J12:N12"/>
    <mergeCell ref="P12:P14"/>
    <mergeCell ref="Q12:Q14"/>
    <mergeCell ref="R12:S12"/>
    <mergeCell ref="N13:N14"/>
    <mergeCell ref="R13:R14"/>
    <mergeCell ref="S13:S14"/>
    <mergeCell ref="A12:A13"/>
    <mergeCell ref="B12:B14"/>
  </mergeCells>
  <phoneticPr fontId="15" type="noConversion"/>
  <dataValidations count="10">
    <dataValidation type="list" allowBlank="1" showInputMessage="1" showErrorMessage="1" sqref="P57" xr:uid="{00000000-0002-0000-0300-000000000000}">
      <formula1>$A$75:$A$81</formula1>
    </dataValidation>
    <dataValidation type="list" allowBlank="1" showInputMessage="1" showErrorMessage="1" prompt=" - " sqref="E18:E19 E89" xr:uid="{00000000-0002-0000-0300-000001000000}">
      <formula1>$A$62:$A$63</formula1>
    </dataValidation>
    <dataValidation type="list" allowBlank="1" showInputMessage="1" showErrorMessage="1" prompt=" - " sqref="P89" xr:uid="{00000000-0002-0000-0300-000002000000}">
      <formula1>$A$46:$A$76</formula1>
    </dataValidation>
    <dataValidation type="list" allowBlank="1" showInputMessage="1" showErrorMessage="1" prompt=" - " sqref="E15:E17 E20:E88 Q15:Q22 P23:Q56 P58:Q88 P15:P19" xr:uid="{00000000-0002-0000-0300-000003000000}">
      <formula1>#REF!</formula1>
    </dataValidation>
    <dataValidation type="list" allowBlank="1" showInputMessage="1" showErrorMessage="1" sqref="Q57" xr:uid="{00000000-0002-0000-0300-000004000000}">
      <formula1>#REF!</formula1>
    </dataValidation>
    <dataValidation type="list" allowBlank="1" showInputMessage="1" prompt=" - Seleccione una Área estratégica. No dejar en blanco o en &quot;0,0&quot; estos espacios." sqref="A52 A55:A56" xr:uid="{00000000-0002-0000-0300-000005000000}">
      <formula1>#REF!</formula1>
    </dataValidation>
    <dataValidation type="list" allowBlank="1" showInputMessage="1" showErrorMessage="1" prompt=" - Seleccione una Área estratégica. No dejar en blanco o &quot;0,0&quot; estos espacios." sqref="A53:A54 A20:A51 A15:A17 A57:A88" xr:uid="{00000000-0002-0000-0300-000006000000}">
      <formula1>#REF!</formula1>
    </dataValidation>
    <dataValidation type="list" allowBlank="1" showInputMessage="1" showErrorMessage="1" prompt=" - Seleccione un área estratégica. No dejar en blanco o en &quot;0,0&quot; estos espacios." sqref="A18:A19 A89" xr:uid="{00000000-0002-0000-0300-000007000000}">
      <formula1>#REF!</formula1>
    </dataValidation>
    <dataValidation type="list" allowBlank="1" showInputMessage="1" showErrorMessage="1" prompt=" - " sqref="P20:P22" xr:uid="{00000000-0002-0000-0300-000008000000}">
      <formula1>$A$60:$A$89</formula1>
    </dataValidation>
    <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sqref="Q89" xr:uid="{00000000-0002-0000-0300-000009000000}">
      <formula1>#REF!</formula1>
    </dataValidation>
  </dataValidations>
  <pageMargins left="0.82" right="0.2" top="0.56999999999999995" bottom="0.55000000000000004" header="0.31496062992125984" footer="0.31496062992125984"/>
  <pageSetup paperSize="9" scale="75" orientation="landscape" horizontalDpi="4294967295" verticalDpi="4294967295"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1852A-84CD-4AE4-A659-DFE305EB7BB0}">
  <dimension ref="A1:AD615"/>
  <sheetViews>
    <sheetView topLeftCell="A10" zoomScale="60" zoomScaleNormal="60" workbookViewId="0">
      <selection activeCell="S17" sqref="S17"/>
    </sheetView>
  </sheetViews>
  <sheetFormatPr baseColWidth="10" defaultColWidth="14.42578125" defaultRowHeight="15" x14ac:dyDescent="0.25"/>
  <cols>
    <col min="1" max="1" width="19.42578125" style="89" customWidth="1"/>
    <col min="2" max="2" width="22.7109375" style="89" hidden="1" customWidth="1"/>
    <col min="3" max="3" width="21.140625" style="89" hidden="1" customWidth="1"/>
    <col min="4" max="4" width="29.42578125" style="89" customWidth="1"/>
    <col min="5" max="5" width="10.5703125" style="89" customWidth="1"/>
    <col min="6" max="6" width="9.28515625" style="89" customWidth="1"/>
    <col min="7" max="7" width="27.28515625" style="89" customWidth="1"/>
    <col min="8" max="8" width="12.28515625" style="89" customWidth="1"/>
    <col min="9" max="9" width="8.140625" style="89" customWidth="1"/>
    <col min="10" max="10" width="8.42578125" style="89" customWidth="1"/>
    <col min="11" max="11" width="8" style="89" customWidth="1"/>
    <col min="12" max="12" width="8.28515625" style="89" customWidth="1"/>
    <col min="13" max="13" width="6.5703125" style="89" hidden="1" customWidth="1"/>
    <col min="14" max="14" width="17.140625" style="89" customWidth="1"/>
    <col min="15" max="16" width="13.5703125" style="89" customWidth="1"/>
    <col min="17" max="17" width="24" style="89" customWidth="1"/>
    <col min="18" max="20" width="22.140625" style="89" customWidth="1"/>
    <col min="21" max="21" width="12.42578125" style="89" customWidth="1"/>
    <col min="22" max="22" width="14.140625" style="89" customWidth="1"/>
    <col min="23" max="23" width="8.140625" style="89" customWidth="1"/>
    <col min="24" max="24" width="9.42578125" style="89" customWidth="1"/>
    <col min="25" max="25" width="7.85546875" style="89" customWidth="1"/>
    <col min="26" max="26" width="7.5703125" style="89" customWidth="1"/>
    <col min="27" max="27" width="14" style="89" customWidth="1"/>
    <col min="28" max="28" width="14.140625" style="89" customWidth="1"/>
    <col min="29" max="29" width="15.140625" style="89" customWidth="1"/>
    <col min="30" max="30" width="12" style="89" customWidth="1"/>
    <col min="31" max="16384" width="14.42578125" style="89"/>
  </cols>
  <sheetData>
    <row r="1" spans="1:30" ht="18" customHeight="1" x14ac:dyDescent="0.25">
      <c r="A1" s="122" t="str">
        <f>'[2]PROGRAMA III'!A1</f>
        <v>PLAN OPERATIVO ANUAL</v>
      </c>
      <c r="B1" s="122"/>
      <c r="C1" s="122"/>
      <c r="D1" s="123"/>
      <c r="E1" s="123"/>
      <c r="F1" s="123"/>
      <c r="G1" s="123"/>
      <c r="H1" s="123"/>
      <c r="I1" s="43"/>
      <c r="J1" s="43"/>
      <c r="K1" s="43"/>
      <c r="L1" s="43"/>
      <c r="M1" s="43"/>
      <c r="N1" s="43"/>
      <c r="O1" s="43"/>
      <c r="P1" s="43"/>
      <c r="Q1" s="43"/>
      <c r="R1" s="43"/>
      <c r="S1" s="43"/>
      <c r="T1" s="43"/>
      <c r="U1" s="43"/>
      <c r="V1" s="43"/>
      <c r="W1" s="43"/>
      <c r="X1" s="43"/>
      <c r="Y1" s="43"/>
      <c r="Z1" s="43"/>
      <c r="AA1" s="43"/>
      <c r="AB1" s="43"/>
      <c r="AC1" s="43"/>
      <c r="AD1" s="43"/>
    </row>
    <row r="2" spans="1:30" ht="18" customHeight="1" x14ac:dyDescent="0.25">
      <c r="A2" s="122" t="str">
        <f>'[2]PROGRAMA I'!A2</f>
        <v>MUNICIPALIDAD DE OROTINA</v>
      </c>
      <c r="B2" s="122"/>
      <c r="C2" s="122"/>
      <c r="D2" s="123"/>
      <c r="E2" s="123"/>
      <c r="F2" s="123"/>
      <c r="G2" s="123"/>
      <c r="H2" s="123"/>
      <c r="I2" s="43"/>
      <c r="J2" s="43"/>
      <c r="K2" s="43"/>
      <c r="L2" s="43"/>
      <c r="M2" s="43"/>
      <c r="N2" s="43"/>
      <c r="O2" s="43"/>
      <c r="P2" s="43"/>
      <c r="Q2" s="43"/>
      <c r="R2" s="43"/>
      <c r="S2" s="43"/>
      <c r="T2" s="43"/>
      <c r="U2" s="43"/>
      <c r="V2" s="43"/>
      <c r="W2" s="43"/>
      <c r="X2" s="43"/>
      <c r="Y2" s="43"/>
      <c r="Z2" s="43"/>
      <c r="AA2" s="43"/>
      <c r="AB2" s="43"/>
      <c r="AC2" s="43"/>
      <c r="AD2" s="43"/>
    </row>
    <row r="3" spans="1:30" ht="18" customHeight="1" x14ac:dyDescent="0.25">
      <c r="A3" s="409">
        <f>'[2]PROGRAMA I'!A3:H3</f>
        <v>2022</v>
      </c>
      <c r="B3" s="410"/>
      <c r="C3" s="410"/>
      <c r="D3" s="410"/>
      <c r="E3" s="410"/>
      <c r="F3" s="410"/>
      <c r="G3" s="410"/>
      <c r="H3" s="410"/>
      <c r="I3" s="43"/>
      <c r="J3" s="43"/>
      <c r="K3" s="43"/>
      <c r="L3" s="43"/>
      <c r="M3" s="43"/>
      <c r="N3" s="43"/>
      <c r="O3" s="43"/>
      <c r="P3" s="43"/>
      <c r="Q3" s="43"/>
      <c r="R3" s="43"/>
      <c r="S3" s="43"/>
      <c r="T3" s="43"/>
      <c r="U3" s="43"/>
      <c r="V3" s="43"/>
      <c r="W3" s="43"/>
      <c r="X3" s="43"/>
      <c r="Y3" s="43"/>
      <c r="Z3" s="43"/>
      <c r="AA3" s="43"/>
      <c r="AB3" s="43"/>
      <c r="AC3" s="43"/>
      <c r="AD3" s="43"/>
    </row>
    <row r="4" spans="1:30" ht="18" customHeight="1" x14ac:dyDescent="0.25">
      <c r="A4" s="122" t="s">
        <v>0</v>
      </c>
      <c r="B4" s="122"/>
      <c r="C4" s="122"/>
      <c r="D4" s="122"/>
      <c r="E4" s="122"/>
      <c r="F4" s="123"/>
      <c r="G4" s="122"/>
      <c r="H4" s="122"/>
      <c r="I4" s="43"/>
      <c r="J4" s="43"/>
      <c r="K4" s="43"/>
      <c r="L4" s="43"/>
      <c r="M4" s="43"/>
      <c r="N4" s="43"/>
      <c r="O4" s="43"/>
      <c r="P4" s="43"/>
      <c r="Q4" s="43"/>
      <c r="R4" s="43"/>
      <c r="S4" s="43"/>
      <c r="T4" s="43"/>
      <c r="U4" s="43"/>
      <c r="V4" s="43"/>
      <c r="W4" s="43"/>
      <c r="X4" s="43"/>
      <c r="Y4" s="43"/>
      <c r="Z4" s="43"/>
      <c r="AA4" s="43"/>
      <c r="AB4" s="43"/>
      <c r="AC4" s="43"/>
      <c r="AD4" s="43"/>
    </row>
    <row r="5" spans="1:30" ht="18" customHeight="1" x14ac:dyDescent="0.25">
      <c r="A5" s="411" t="s">
        <v>453</v>
      </c>
      <c r="B5" s="410"/>
      <c r="C5" s="410"/>
      <c r="D5" s="410"/>
      <c r="E5" s="410"/>
      <c r="F5" s="410"/>
      <c r="G5" s="410"/>
      <c r="H5" s="410"/>
      <c r="I5" s="43"/>
      <c r="J5" s="43"/>
      <c r="K5" s="43"/>
      <c r="L5" s="43"/>
      <c r="M5" s="43"/>
      <c r="N5" s="43"/>
      <c r="O5" s="43"/>
      <c r="P5" s="43"/>
      <c r="Q5" s="43"/>
      <c r="R5" s="43"/>
      <c r="S5" s="43"/>
      <c r="T5" s="43"/>
      <c r="U5" s="43"/>
      <c r="V5" s="43"/>
      <c r="W5" s="43"/>
      <c r="X5" s="43"/>
      <c r="Y5" s="43"/>
      <c r="Z5" s="43"/>
      <c r="AA5" s="43"/>
      <c r="AB5" s="43"/>
      <c r="AC5" s="43"/>
      <c r="AD5" s="43"/>
    </row>
    <row r="6" spans="1:30" ht="18" customHeight="1" x14ac:dyDescent="0.25">
      <c r="A6" s="122"/>
      <c r="B6" s="122"/>
      <c r="C6" s="122"/>
      <c r="D6" s="122"/>
      <c r="E6" s="122"/>
      <c r="F6" s="123"/>
      <c r="G6" s="122"/>
      <c r="H6" s="122"/>
      <c r="I6" s="43"/>
      <c r="J6" s="43"/>
      <c r="K6" s="43"/>
      <c r="L6" s="43"/>
      <c r="M6" s="43"/>
      <c r="N6" s="43"/>
      <c r="O6" s="43"/>
      <c r="P6" s="43"/>
      <c r="Q6" s="43"/>
      <c r="R6" s="43"/>
      <c r="S6" s="43"/>
      <c r="T6" s="43"/>
      <c r="U6" s="43"/>
      <c r="V6" s="43"/>
      <c r="W6" s="43"/>
      <c r="X6" s="43"/>
      <c r="Y6" s="43"/>
      <c r="Z6" s="43"/>
      <c r="AA6" s="43"/>
      <c r="AB6" s="43"/>
      <c r="AC6" s="43"/>
      <c r="AD6" s="43"/>
    </row>
    <row r="7" spans="1:30" ht="15.75" customHeight="1" x14ac:dyDescent="0.25">
      <c r="A7" s="124" t="s">
        <v>454</v>
      </c>
      <c r="B7" s="124"/>
      <c r="C7" s="124"/>
      <c r="D7" s="44"/>
      <c r="E7" s="44"/>
      <c r="F7" s="44"/>
      <c r="G7" s="44"/>
      <c r="H7" s="44"/>
      <c r="I7" s="44"/>
      <c r="J7" s="44"/>
      <c r="K7" s="44"/>
      <c r="L7" s="44"/>
      <c r="M7" s="44"/>
      <c r="N7" s="44"/>
      <c r="O7" s="44"/>
      <c r="P7" s="44"/>
      <c r="Q7" s="44"/>
      <c r="R7" s="44"/>
      <c r="S7" s="44"/>
      <c r="T7" s="44"/>
      <c r="U7" s="44"/>
      <c r="V7" s="44"/>
      <c r="W7" s="44"/>
      <c r="X7" s="44"/>
      <c r="Y7" s="44"/>
      <c r="Z7" s="44"/>
      <c r="AA7" s="44"/>
      <c r="AB7" s="44"/>
      <c r="AC7" s="44"/>
      <c r="AD7" s="44"/>
    </row>
    <row r="8" spans="1:30" ht="15.75" customHeight="1" x14ac:dyDescent="0.25">
      <c r="A8" s="124"/>
      <c r="B8" s="124"/>
      <c r="C8" s="124"/>
      <c r="D8" s="44"/>
      <c r="E8" s="44"/>
      <c r="F8" s="44"/>
      <c r="G8" s="44"/>
      <c r="H8" s="44"/>
      <c r="I8" s="44"/>
      <c r="J8" s="44"/>
      <c r="K8" s="44"/>
      <c r="L8" s="44"/>
      <c r="M8" s="44"/>
      <c r="N8" s="44"/>
      <c r="O8" s="44"/>
      <c r="P8" s="44"/>
      <c r="Q8" s="44"/>
      <c r="R8" s="44"/>
      <c r="S8" s="44"/>
      <c r="T8" s="44"/>
      <c r="U8" s="44"/>
      <c r="V8" s="44"/>
      <c r="W8" s="44"/>
      <c r="X8" s="44"/>
      <c r="Y8" s="44"/>
      <c r="Z8" s="44"/>
      <c r="AA8" s="44"/>
      <c r="AB8" s="44"/>
      <c r="AC8" s="44"/>
      <c r="AD8" s="44"/>
    </row>
    <row r="9" spans="1:30" ht="15.75" customHeight="1" x14ac:dyDescent="0.25">
      <c r="A9" s="124" t="s">
        <v>455</v>
      </c>
      <c r="B9" s="124"/>
      <c r="C9" s="124"/>
      <c r="D9" s="44"/>
      <c r="E9" s="44"/>
      <c r="F9" s="44"/>
      <c r="G9" s="44"/>
      <c r="H9" s="44"/>
      <c r="I9" s="44"/>
      <c r="J9" s="44"/>
      <c r="K9" s="44"/>
      <c r="L9" s="44"/>
      <c r="M9" s="44"/>
      <c r="N9" s="44"/>
      <c r="O9" s="44"/>
      <c r="P9" s="44"/>
      <c r="Q9" s="44"/>
      <c r="R9" s="44"/>
      <c r="S9" s="44"/>
      <c r="T9" s="44"/>
      <c r="U9" s="44"/>
      <c r="V9" s="44"/>
      <c r="W9" s="44"/>
      <c r="X9" s="44"/>
      <c r="Y9" s="44"/>
      <c r="Z9" s="44"/>
      <c r="AA9" s="44"/>
      <c r="AB9" s="44"/>
      <c r="AC9" s="44"/>
      <c r="AD9" s="44"/>
    </row>
    <row r="10" spans="1:30" ht="16.5" customHeight="1" thickBot="1" x14ac:dyDescent="0.3">
      <c r="A10" s="124"/>
      <c r="B10" s="124"/>
      <c r="C10" s="12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row>
    <row r="11" spans="1:30" ht="28.5" customHeight="1" thickBot="1" x14ac:dyDescent="0.3">
      <c r="A11" s="125" t="s">
        <v>1</v>
      </c>
      <c r="B11" s="126"/>
      <c r="C11" s="126"/>
      <c r="D11" s="412" t="s">
        <v>83</v>
      </c>
      <c r="E11" s="413"/>
      <c r="F11" s="413"/>
      <c r="G11" s="413"/>
      <c r="H11" s="413"/>
      <c r="I11" s="413"/>
      <c r="J11" s="413"/>
      <c r="K11" s="413"/>
      <c r="L11" s="413"/>
      <c r="M11" s="413"/>
      <c r="N11" s="413"/>
      <c r="O11" s="413"/>
      <c r="P11" s="413"/>
      <c r="Q11" s="414"/>
      <c r="R11" s="127"/>
      <c r="S11" s="412" t="s">
        <v>456</v>
      </c>
      <c r="T11" s="413"/>
      <c r="U11" s="413"/>
      <c r="V11" s="413"/>
      <c r="W11" s="413"/>
      <c r="X11" s="413"/>
      <c r="Y11" s="413"/>
      <c r="Z11" s="413"/>
      <c r="AA11" s="414"/>
      <c r="AB11" s="44"/>
      <c r="AC11" s="44"/>
      <c r="AD11" s="44"/>
    </row>
    <row r="12" spans="1:30" ht="30.75" customHeight="1" thickBot="1" x14ac:dyDescent="0.3">
      <c r="A12" s="415" t="s">
        <v>3</v>
      </c>
      <c r="B12" s="415" t="s">
        <v>277</v>
      </c>
      <c r="C12" s="415" t="s">
        <v>278</v>
      </c>
      <c r="D12" s="403" t="s">
        <v>4</v>
      </c>
      <c r="E12" s="416" t="s">
        <v>5</v>
      </c>
      <c r="F12" s="396"/>
      <c r="G12" s="407"/>
      <c r="H12" s="420" t="s">
        <v>6</v>
      </c>
      <c r="I12" s="400" t="s">
        <v>7</v>
      </c>
      <c r="J12" s="401"/>
      <c r="K12" s="401"/>
      <c r="L12" s="401"/>
      <c r="M12" s="402"/>
      <c r="N12" s="403" t="s">
        <v>8</v>
      </c>
      <c r="O12" s="405" t="s">
        <v>170</v>
      </c>
      <c r="P12" s="405" t="s">
        <v>457</v>
      </c>
      <c r="Q12" s="406" t="s">
        <v>10</v>
      </c>
      <c r="R12" s="407"/>
      <c r="S12" s="408" t="s">
        <v>458</v>
      </c>
      <c r="T12" s="407"/>
      <c r="U12" s="393" t="s">
        <v>459</v>
      </c>
      <c r="V12" s="393" t="s">
        <v>460</v>
      </c>
      <c r="W12" s="395" t="s">
        <v>461</v>
      </c>
      <c r="X12" s="396"/>
      <c r="Y12" s="396"/>
      <c r="Z12" s="397"/>
      <c r="AA12" s="393" t="s">
        <v>462</v>
      </c>
      <c r="AB12" s="27"/>
      <c r="AC12" s="27"/>
      <c r="AD12" s="27"/>
    </row>
    <row r="13" spans="1:30" ht="31.5" customHeight="1" thickBot="1" x14ac:dyDescent="0.3">
      <c r="A13" s="399"/>
      <c r="B13" s="404"/>
      <c r="C13" s="404"/>
      <c r="D13" s="404"/>
      <c r="E13" s="417"/>
      <c r="F13" s="418"/>
      <c r="G13" s="419"/>
      <c r="H13" s="404"/>
      <c r="I13" s="421" t="s">
        <v>85</v>
      </c>
      <c r="J13" s="128" t="s">
        <v>12</v>
      </c>
      <c r="K13" s="421" t="s">
        <v>86</v>
      </c>
      <c r="L13" s="128" t="s">
        <v>12</v>
      </c>
      <c r="M13" s="422" t="s">
        <v>14</v>
      </c>
      <c r="N13" s="404"/>
      <c r="O13" s="404"/>
      <c r="P13" s="404"/>
      <c r="Q13" s="405" t="s">
        <v>15</v>
      </c>
      <c r="R13" s="405" t="s">
        <v>16</v>
      </c>
      <c r="S13" s="398" t="s">
        <v>15</v>
      </c>
      <c r="T13" s="398" t="s">
        <v>16</v>
      </c>
      <c r="U13" s="394"/>
      <c r="V13" s="394"/>
      <c r="W13" s="391" t="s">
        <v>85</v>
      </c>
      <c r="X13" s="129" t="s">
        <v>12</v>
      </c>
      <c r="Y13" s="391" t="s">
        <v>86</v>
      </c>
      <c r="Z13" s="129" t="s">
        <v>12</v>
      </c>
      <c r="AA13" s="394"/>
      <c r="AB13" s="27"/>
      <c r="AC13" s="27"/>
      <c r="AD13" s="27"/>
    </row>
    <row r="14" spans="1:30" ht="58.5" customHeight="1" thickBot="1" x14ac:dyDescent="0.3">
      <c r="A14" s="130" t="s">
        <v>17</v>
      </c>
      <c r="B14" s="399"/>
      <c r="C14" s="399"/>
      <c r="D14" s="404"/>
      <c r="E14" s="131" t="s">
        <v>18</v>
      </c>
      <c r="F14" s="132" t="s">
        <v>19</v>
      </c>
      <c r="G14" s="133" t="s">
        <v>20</v>
      </c>
      <c r="H14" s="404"/>
      <c r="I14" s="392"/>
      <c r="J14" s="134"/>
      <c r="K14" s="392"/>
      <c r="L14" s="134"/>
      <c r="M14" s="394"/>
      <c r="N14" s="404"/>
      <c r="O14" s="404"/>
      <c r="P14" s="404"/>
      <c r="Q14" s="399"/>
      <c r="R14" s="399"/>
      <c r="S14" s="399"/>
      <c r="T14" s="399"/>
      <c r="U14" s="394"/>
      <c r="V14" s="394"/>
      <c r="W14" s="392"/>
      <c r="X14" s="135"/>
      <c r="Y14" s="392"/>
      <c r="Z14" s="135"/>
      <c r="AA14" s="394"/>
      <c r="AB14" s="27"/>
      <c r="AC14" s="27"/>
      <c r="AD14" s="27"/>
    </row>
    <row r="15" spans="1:30" ht="114" x14ac:dyDescent="0.25">
      <c r="A15" s="136" t="s">
        <v>135</v>
      </c>
      <c r="B15" s="137"/>
      <c r="C15" s="138"/>
      <c r="D15" s="139" t="s">
        <v>158</v>
      </c>
      <c r="E15" s="140" t="s">
        <v>53</v>
      </c>
      <c r="F15" s="141" t="s">
        <v>501</v>
      </c>
      <c r="G15" s="142" t="s">
        <v>463</v>
      </c>
      <c r="H15" s="143" t="s">
        <v>464</v>
      </c>
      <c r="I15" s="141"/>
      <c r="J15" s="144">
        <f t="shared" ref="J15:J17" si="0">IF(OR(I15=0),0,(I15/(I15+K15)))</f>
        <v>0</v>
      </c>
      <c r="K15" s="145">
        <v>100</v>
      </c>
      <c r="L15" s="144">
        <f t="shared" ref="L15:L17" si="1">IF(OR(K15=0),0,(K15/(I15+K15)))</f>
        <v>1</v>
      </c>
      <c r="M15" s="146">
        <f t="shared" ref="M15:M17" si="2">J15+L15</f>
        <v>1</v>
      </c>
      <c r="N15" s="142" t="s">
        <v>465</v>
      </c>
      <c r="O15" s="147" t="s">
        <v>172</v>
      </c>
      <c r="P15" s="147" t="s">
        <v>236</v>
      </c>
      <c r="Q15" s="148"/>
      <c r="R15" s="149">
        <v>1255048</v>
      </c>
      <c r="S15" s="150"/>
      <c r="T15" s="150"/>
      <c r="U15" s="151">
        <f t="shared" ref="U15:U17" si="3">IF((S15+T15)=0,0,((S15+T15)/(Q15+R15)))</f>
        <v>0</v>
      </c>
      <c r="V15" s="151">
        <f t="shared" ref="V15:V17" si="4">IF(U15&gt;=100%,100%,U15)</f>
        <v>0</v>
      </c>
      <c r="W15" s="145"/>
      <c r="X15" s="152">
        <f t="shared" ref="X15:X17" si="5">IF(W15=0,0,IF((W15/(I15+K15))&gt;J15,J15,(W15/(I15+K15))))</f>
        <v>0</v>
      </c>
      <c r="Y15" s="145"/>
      <c r="Z15" s="152">
        <f t="shared" ref="Z15:Z17" si="6">IF(Y15=0,0,IF((Y15/(I15+K15))&gt;L15,L15,(Y15/(I15+K15))))</f>
        <v>0</v>
      </c>
      <c r="AA15" s="153">
        <f t="shared" ref="AA15:AA17" si="7">IF(W15+Y15=0,0,IF((W15+Y15)/(I15+K15)&gt;100%,100%,(W15+Y15)/(I15+K15)))</f>
        <v>0</v>
      </c>
      <c r="AB15" s="154"/>
      <c r="AC15" s="155"/>
      <c r="AD15" s="155"/>
    </row>
    <row r="16" spans="1:30" ht="114" x14ac:dyDescent="0.25">
      <c r="A16" s="136" t="s">
        <v>135</v>
      </c>
      <c r="B16" s="137"/>
      <c r="C16" s="138"/>
      <c r="D16" s="139" t="s">
        <v>158</v>
      </c>
      <c r="E16" s="140" t="s">
        <v>53</v>
      </c>
      <c r="F16" s="141" t="s">
        <v>502</v>
      </c>
      <c r="G16" s="142" t="s">
        <v>466</v>
      </c>
      <c r="H16" s="142" t="s">
        <v>467</v>
      </c>
      <c r="I16" s="141"/>
      <c r="J16" s="156">
        <f t="shared" si="0"/>
        <v>0</v>
      </c>
      <c r="K16" s="141">
        <v>100</v>
      </c>
      <c r="L16" s="156">
        <f t="shared" si="1"/>
        <v>1</v>
      </c>
      <c r="M16" s="157">
        <f t="shared" si="2"/>
        <v>1</v>
      </c>
      <c r="N16" s="142" t="s">
        <v>468</v>
      </c>
      <c r="O16" s="147" t="s">
        <v>172</v>
      </c>
      <c r="P16" s="147" t="s">
        <v>236</v>
      </c>
      <c r="Q16" s="148"/>
      <c r="R16" s="149">
        <v>1178749</v>
      </c>
      <c r="S16" s="158"/>
      <c r="T16" s="158"/>
      <c r="U16" s="151">
        <f t="shared" si="3"/>
        <v>0</v>
      </c>
      <c r="V16" s="151">
        <f t="shared" si="4"/>
        <v>0</v>
      </c>
      <c r="W16" s="145"/>
      <c r="X16" s="159">
        <f t="shared" si="5"/>
        <v>0</v>
      </c>
      <c r="Y16" s="145"/>
      <c r="Z16" s="159">
        <f t="shared" si="6"/>
        <v>0</v>
      </c>
      <c r="AA16" s="160">
        <f t="shared" si="7"/>
        <v>0</v>
      </c>
      <c r="AB16" s="154"/>
      <c r="AC16" s="155"/>
      <c r="AD16" s="155"/>
    </row>
    <row r="17" spans="1:30" ht="114" x14ac:dyDescent="0.25">
      <c r="A17" s="136" t="s">
        <v>135</v>
      </c>
      <c r="B17" s="137"/>
      <c r="C17" s="138"/>
      <c r="D17" s="139" t="s">
        <v>158</v>
      </c>
      <c r="E17" s="140" t="s">
        <v>53</v>
      </c>
      <c r="F17" s="141" t="s">
        <v>503</v>
      </c>
      <c r="G17" s="142" t="s">
        <v>469</v>
      </c>
      <c r="H17" s="142" t="s">
        <v>467</v>
      </c>
      <c r="I17" s="141"/>
      <c r="J17" s="156">
        <f t="shared" si="0"/>
        <v>0</v>
      </c>
      <c r="K17" s="141">
        <v>100</v>
      </c>
      <c r="L17" s="156">
        <f t="shared" si="1"/>
        <v>1</v>
      </c>
      <c r="M17" s="157">
        <f t="shared" si="2"/>
        <v>1</v>
      </c>
      <c r="N17" s="142" t="s">
        <v>468</v>
      </c>
      <c r="O17" s="147" t="s">
        <v>172</v>
      </c>
      <c r="P17" s="147" t="s">
        <v>236</v>
      </c>
      <c r="Q17" s="148"/>
      <c r="R17" s="149">
        <v>2099742</v>
      </c>
      <c r="S17" s="158"/>
      <c r="T17" s="158"/>
      <c r="U17" s="151">
        <f t="shared" si="3"/>
        <v>0</v>
      </c>
      <c r="V17" s="151">
        <f t="shared" si="4"/>
        <v>0</v>
      </c>
      <c r="W17" s="145"/>
      <c r="X17" s="159">
        <f t="shared" si="5"/>
        <v>0</v>
      </c>
      <c r="Y17" s="145"/>
      <c r="Z17" s="159">
        <f t="shared" si="6"/>
        <v>0</v>
      </c>
      <c r="AA17" s="160">
        <f t="shared" si="7"/>
        <v>0</v>
      </c>
      <c r="AB17" s="154"/>
      <c r="AC17" s="155"/>
      <c r="AD17" s="155"/>
    </row>
    <row r="18" spans="1:30" ht="18" hidden="1" customHeight="1" x14ac:dyDescent="0.25">
      <c r="A18" s="162"/>
      <c r="B18" s="163"/>
      <c r="C18" s="164"/>
      <c r="D18" s="165"/>
      <c r="E18" s="166"/>
      <c r="F18" s="165"/>
      <c r="G18" s="165"/>
      <c r="H18" s="165"/>
      <c r="I18" s="167" t="s">
        <v>470</v>
      </c>
      <c r="J18" s="168"/>
      <c r="K18" s="167">
        <v>0</v>
      </c>
      <c r="L18" s="169"/>
      <c r="M18" s="169"/>
      <c r="N18" s="165"/>
      <c r="O18" s="170"/>
      <c r="P18" s="171"/>
      <c r="Q18" s="172"/>
      <c r="R18" s="173"/>
      <c r="S18" s="173"/>
      <c r="T18" s="173"/>
      <c r="U18" s="174" t="s">
        <v>470</v>
      </c>
      <c r="V18" s="173" t="s">
        <v>470</v>
      </c>
      <c r="W18" s="145">
        <v>50</v>
      </c>
      <c r="X18" s="175"/>
      <c r="Y18" s="145">
        <v>25</v>
      </c>
      <c r="Z18" s="175"/>
      <c r="AA18" s="175"/>
      <c r="AB18" s="155"/>
      <c r="AC18" s="155"/>
      <c r="AD18" s="155"/>
    </row>
    <row r="19" spans="1:30" ht="22.5" customHeight="1" thickBot="1" x14ac:dyDescent="0.3">
      <c r="A19" s="176"/>
      <c r="B19" s="176"/>
      <c r="C19" s="176"/>
      <c r="D19" s="177" t="s">
        <v>75</v>
      </c>
      <c r="E19" s="178"/>
      <c r="F19" s="179"/>
      <c r="G19" s="180"/>
      <c r="H19" s="181"/>
      <c r="I19" s="181"/>
      <c r="J19" s="182">
        <f>SUM(J15:J18)</f>
        <v>0</v>
      </c>
      <c r="K19" s="181"/>
      <c r="L19" s="182">
        <f>SUM(L15:L18)</f>
        <v>3</v>
      </c>
      <c r="M19" s="183">
        <f>SUM(M15:M18)</f>
        <v>3</v>
      </c>
      <c r="N19" s="181"/>
      <c r="O19" s="184"/>
      <c r="P19" s="179"/>
      <c r="Q19" s="185">
        <f>SUM(Q15:Q18)</f>
        <v>0</v>
      </c>
      <c r="R19" s="185">
        <f>SUM(R15:R18)</f>
        <v>4533539</v>
      </c>
      <c r="S19" s="185">
        <f>SUM(S15:S18)</f>
        <v>0</v>
      </c>
      <c r="T19" s="185">
        <f>SUM(T15:T18)</f>
        <v>0</v>
      </c>
      <c r="U19" s="186">
        <f t="shared" ref="U19:V19" si="8">IF(S19=0,0,(S19/Q19))</f>
        <v>0</v>
      </c>
      <c r="V19" s="186">
        <f t="shared" si="8"/>
        <v>0</v>
      </c>
      <c r="W19" s="181"/>
      <c r="X19" s="187">
        <f>SUM(X15:X18)</f>
        <v>0</v>
      </c>
      <c r="Y19" s="188"/>
      <c r="Z19" s="189">
        <f>SUM(Z15:Z18)</f>
        <v>0</v>
      </c>
      <c r="AA19" s="190"/>
      <c r="AB19" s="161"/>
      <c r="AC19" s="155"/>
      <c r="AD19" s="155"/>
    </row>
    <row r="20" spans="1:30" ht="23.25" customHeight="1" thickBot="1" x14ac:dyDescent="0.3">
      <c r="A20" s="191" t="s">
        <v>76</v>
      </c>
      <c r="B20" s="192"/>
      <c r="C20" s="192"/>
      <c r="D20" s="192"/>
      <c r="E20" s="193"/>
      <c r="F20" s="194"/>
      <c r="G20" s="192"/>
      <c r="H20" s="192"/>
      <c r="I20" s="192"/>
      <c r="J20" s="195">
        <f>IF(OR(J19=0),0,(J19/M19))</f>
        <v>0</v>
      </c>
      <c r="K20" s="192"/>
      <c r="L20" s="195">
        <f>IF(OR(L19=0),0,(L19/M19))</f>
        <v>1</v>
      </c>
      <c r="M20" s="195">
        <f>SUM(M15:M18)/M19</f>
        <v>1</v>
      </c>
      <c r="N20" s="192"/>
      <c r="O20" s="192"/>
      <c r="P20" s="192"/>
      <c r="Q20" s="192"/>
      <c r="R20" s="192"/>
      <c r="S20" s="192"/>
      <c r="T20" s="192"/>
      <c r="U20" s="192"/>
      <c r="V20" s="192"/>
      <c r="W20" s="192"/>
      <c r="X20" s="196">
        <f>IF(OR(X19=0),0,(X19/M19))</f>
        <v>0</v>
      </c>
      <c r="Y20" s="192"/>
      <c r="Z20" s="196">
        <f>IF(OR(Z19=0),0,(Z19/M19))</f>
        <v>0</v>
      </c>
      <c r="AA20" s="197">
        <f t="shared" ref="AA20:AA22" si="9">X20+Z20</f>
        <v>0</v>
      </c>
      <c r="AB20" s="198"/>
      <c r="AC20" s="27"/>
      <c r="AD20" s="27"/>
    </row>
    <row r="21" spans="1:30" ht="23.25" customHeight="1" thickBot="1" x14ac:dyDescent="0.3">
      <c r="A21" s="199"/>
      <c r="B21" s="200"/>
      <c r="C21" s="200"/>
      <c r="D21" s="201">
        <f>IF(OR([2]RESTRINGIDOP4!B9=0),0,([2]RESTRINGIDOP4!B9/[2]RESTRINGIDOP4!B8))</f>
        <v>1</v>
      </c>
      <c r="E21" s="200" t="s">
        <v>77</v>
      </c>
      <c r="F21" s="202"/>
      <c r="G21" s="200"/>
      <c r="H21" s="200"/>
      <c r="I21" s="200"/>
      <c r="J21" s="203">
        <f>IF(OR(D21=0),0,([2]RESTRINGIDOP4!C5/[2]RESTRINGIDOP4!B9))</f>
        <v>0</v>
      </c>
      <c r="K21" s="200"/>
      <c r="L21" s="203">
        <f>IF(OR(D21=0),0,([2]RESTRINGIDOP4!D5/[2]RESTRINGIDOP4!B9))</f>
        <v>1</v>
      </c>
      <c r="M21" s="203">
        <f>(J21+L21)</f>
        <v>1</v>
      </c>
      <c r="N21" s="200"/>
      <c r="O21" s="200"/>
      <c r="P21" s="200"/>
      <c r="Q21" s="200"/>
      <c r="R21" s="200"/>
      <c r="S21" s="200"/>
      <c r="T21" s="200"/>
      <c r="U21" s="200"/>
      <c r="V21" s="200"/>
      <c r="W21" s="200"/>
      <c r="X21" s="204">
        <f>IF(OR(D21=0),0,([2]RESTRINGIDOP4!I5/[2]RESTRINGIDOP4!E5))</f>
        <v>0</v>
      </c>
      <c r="Y21" s="200"/>
      <c r="Z21" s="204">
        <f>IF(OR(D21=0),0,([2]RESTRINGIDOP4!J5/[2]RESTRINGIDOP4!E5))</f>
        <v>0</v>
      </c>
      <c r="AA21" s="205">
        <f t="shared" si="9"/>
        <v>0</v>
      </c>
      <c r="AB21" s="198"/>
      <c r="AC21" s="27"/>
      <c r="AD21" s="27"/>
    </row>
    <row r="22" spans="1:30" ht="23.25" customHeight="1" thickBot="1" x14ac:dyDescent="0.3">
      <c r="A22" s="206"/>
      <c r="B22" s="207"/>
      <c r="C22" s="207"/>
      <c r="D22" s="208">
        <f>IF(OR([2]RESTRINGIDOP4!B10=0),0,[2]RESTRINGIDOP4!B10/[2]RESTRINGIDOP4!B8)</f>
        <v>0</v>
      </c>
      <c r="E22" s="207" t="s">
        <v>78</v>
      </c>
      <c r="F22" s="209"/>
      <c r="G22" s="207"/>
      <c r="H22" s="207"/>
      <c r="I22" s="207"/>
      <c r="J22" s="203">
        <f>IF(OR(D22=0),0,([2]RESTRINGIDOP4!F5/[2]RESTRINGIDOP4!B10))</f>
        <v>0</v>
      </c>
      <c r="K22" s="200"/>
      <c r="L22" s="203">
        <f>IF(OR(D22=0),0,([2]RESTRINGIDOP4!G5/[2]RESTRINGIDOP4!B10))</f>
        <v>0</v>
      </c>
      <c r="M22" s="203">
        <f>J22+L22</f>
        <v>0</v>
      </c>
      <c r="N22" s="200"/>
      <c r="O22" s="200"/>
      <c r="P22" s="200"/>
      <c r="Q22" s="200"/>
      <c r="R22" s="200"/>
      <c r="S22" s="200"/>
      <c r="T22" s="200"/>
      <c r="U22" s="200"/>
      <c r="V22" s="200"/>
      <c r="W22" s="200"/>
      <c r="X22" s="204">
        <f>IF(OR(D22=0),0,([2]RESTRINGIDOP4!L5/[2]RESTRINGIDOP4!B10))</f>
        <v>0</v>
      </c>
      <c r="Y22" s="200"/>
      <c r="Z22" s="204">
        <f>IF(OR(D22=0),0,([2]RESTRINGIDOP4!M5/[2]RESTRINGIDOP4!B10))</f>
        <v>0</v>
      </c>
      <c r="AA22" s="205">
        <f t="shared" si="9"/>
        <v>0</v>
      </c>
      <c r="AB22" s="198"/>
      <c r="AC22" s="27"/>
      <c r="AD22" s="27"/>
    </row>
    <row r="23" spans="1:30" ht="23.25" customHeight="1" thickBot="1" x14ac:dyDescent="0.3">
      <c r="A23" s="199"/>
      <c r="B23" s="200"/>
      <c r="C23" s="200"/>
      <c r="D23" s="210">
        <f>M19</f>
        <v>3</v>
      </c>
      <c r="E23" s="200" t="s">
        <v>79</v>
      </c>
      <c r="F23" s="202"/>
      <c r="G23" s="200"/>
      <c r="H23" s="200"/>
      <c r="I23" s="200"/>
      <c r="J23" s="211"/>
      <c r="K23" s="200"/>
      <c r="L23" s="211"/>
      <c r="M23" s="211"/>
      <c r="N23" s="200"/>
      <c r="O23" s="200"/>
      <c r="P23" s="200"/>
      <c r="Q23" s="200"/>
      <c r="R23" s="200"/>
      <c r="S23" s="200"/>
      <c r="T23" s="200"/>
      <c r="U23" s="200"/>
      <c r="V23" s="200"/>
      <c r="W23" s="200"/>
      <c r="X23" s="211"/>
      <c r="Y23" s="200"/>
      <c r="Z23" s="211"/>
      <c r="AA23" s="212"/>
      <c r="AB23" s="27"/>
      <c r="AC23" s="27"/>
      <c r="AD23" s="27"/>
    </row>
    <row r="24" spans="1:30" ht="14.25" customHeight="1" x14ac:dyDescent="0.25">
      <c r="A24" s="43"/>
      <c r="B24" s="43"/>
      <c r="C24" s="43"/>
      <c r="D24" s="43"/>
      <c r="E24" s="43"/>
      <c r="F24" s="43"/>
      <c r="G24" s="43"/>
      <c r="H24" s="43"/>
      <c r="I24" s="43"/>
      <c r="J24" s="213"/>
      <c r="K24" s="213"/>
      <c r="L24" s="43"/>
      <c r="M24" s="43"/>
      <c r="N24" s="43"/>
      <c r="O24" s="43"/>
      <c r="P24" s="43"/>
      <c r="Q24" s="43"/>
      <c r="R24" s="43"/>
      <c r="S24" s="43"/>
      <c r="T24" s="43"/>
      <c r="U24" s="43"/>
      <c r="V24" s="43"/>
      <c r="W24" s="43"/>
      <c r="X24" s="43"/>
      <c r="Y24" s="43"/>
      <c r="Z24" s="43"/>
      <c r="AA24" s="43"/>
      <c r="AB24" s="43"/>
      <c r="AC24" s="213"/>
      <c r="AD24" s="155"/>
    </row>
    <row r="25" spans="1:30" ht="14.25" hidden="1" customHeight="1" x14ac:dyDescent="0.25">
      <c r="A25" s="43" t="s">
        <v>53</v>
      </c>
      <c r="B25" s="43"/>
      <c r="C25" s="43"/>
      <c r="D25" s="43"/>
      <c r="E25" s="43"/>
      <c r="F25" s="43"/>
      <c r="G25" s="43"/>
      <c r="H25" s="43"/>
      <c r="I25" s="43"/>
      <c r="J25" s="213"/>
      <c r="K25" s="213"/>
      <c r="L25" s="43"/>
      <c r="M25" s="43"/>
      <c r="N25" s="43"/>
      <c r="O25" s="43"/>
      <c r="P25" s="43"/>
      <c r="Q25" s="43"/>
      <c r="R25" s="43"/>
      <c r="S25" s="43"/>
      <c r="T25" s="43"/>
      <c r="U25" s="43"/>
      <c r="V25" s="43"/>
      <c r="W25" s="43"/>
      <c r="X25" s="43"/>
      <c r="Y25" s="43"/>
      <c r="Z25" s="43"/>
      <c r="AA25" s="43"/>
      <c r="AB25" s="43"/>
      <c r="AC25" s="213"/>
      <c r="AD25" s="155"/>
    </row>
    <row r="26" spans="1:30" ht="14.25" hidden="1" customHeight="1" x14ac:dyDescent="0.25">
      <c r="A26" s="43" t="s">
        <v>23</v>
      </c>
      <c r="B26" s="43"/>
      <c r="C26" s="43"/>
      <c r="D26" s="43"/>
      <c r="E26" s="43"/>
      <c r="F26" s="43"/>
      <c r="G26" s="43"/>
      <c r="H26" s="43"/>
      <c r="I26" s="43"/>
      <c r="J26" s="213"/>
      <c r="K26" s="213"/>
      <c r="L26" s="43"/>
      <c r="M26" s="43"/>
      <c r="N26" s="43"/>
      <c r="O26" s="43"/>
      <c r="P26" s="43"/>
      <c r="Q26" s="43"/>
      <c r="R26" s="43"/>
      <c r="S26" s="43"/>
      <c r="T26" s="43"/>
      <c r="U26" s="43"/>
      <c r="V26" s="43"/>
      <c r="W26" s="43"/>
      <c r="X26" s="43"/>
      <c r="Y26" s="43"/>
      <c r="Z26" s="43"/>
      <c r="AA26" s="43"/>
      <c r="AB26" s="43"/>
      <c r="AC26" s="213"/>
      <c r="AD26" s="155"/>
    </row>
    <row r="27" spans="1:30" ht="14.25" hidden="1" customHeight="1" x14ac:dyDescent="0.25">
      <c r="A27" s="43"/>
      <c r="B27" s="43"/>
      <c r="C27" s="43"/>
      <c r="D27" s="43"/>
      <c r="E27" s="43"/>
      <c r="F27" s="43"/>
      <c r="G27" s="43"/>
      <c r="H27" s="43"/>
      <c r="I27" s="43"/>
      <c r="J27" s="213"/>
      <c r="K27" s="213"/>
      <c r="L27" s="43"/>
      <c r="M27" s="43"/>
      <c r="N27" s="43"/>
      <c r="O27" s="43"/>
      <c r="P27" s="43"/>
      <c r="Q27" s="43"/>
      <c r="R27" s="43"/>
      <c r="S27" s="43"/>
      <c r="T27" s="43"/>
      <c r="U27" s="43"/>
      <c r="V27" s="43"/>
      <c r="W27" s="43"/>
      <c r="X27" s="43"/>
      <c r="Y27" s="43"/>
      <c r="Z27" s="43"/>
      <c r="AA27" s="43"/>
      <c r="AB27" s="43"/>
      <c r="AC27" s="213"/>
      <c r="AD27" s="155"/>
    </row>
    <row r="28" spans="1:30" ht="16.5" hidden="1" customHeight="1" x14ac:dyDescent="0.25">
      <c r="A28" s="43" t="s">
        <v>471</v>
      </c>
      <c r="B28" s="43"/>
      <c r="C28" s="43"/>
      <c r="D28" s="43"/>
      <c r="E28" s="43"/>
      <c r="F28" s="43"/>
      <c r="G28" s="43"/>
      <c r="H28" s="43"/>
      <c r="I28" s="43"/>
      <c r="J28" s="213"/>
      <c r="K28" s="213"/>
      <c r="L28" s="43"/>
      <c r="M28" s="43"/>
      <c r="N28" s="43"/>
      <c r="O28" s="43"/>
      <c r="P28" s="43"/>
      <c r="Q28" s="43"/>
      <c r="R28" s="43"/>
      <c r="S28" s="43"/>
      <c r="T28" s="43"/>
      <c r="U28" s="43"/>
      <c r="V28" s="43"/>
      <c r="W28" s="43"/>
      <c r="X28" s="43"/>
      <c r="Y28" s="43"/>
      <c r="Z28" s="43"/>
      <c r="AA28" s="43"/>
      <c r="AB28" s="43"/>
      <c r="AC28" s="213"/>
      <c r="AD28" s="155"/>
    </row>
    <row r="29" spans="1:30" ht="14.25" hidden="1" customHeight="1" x14ac:dyDescent="0.25">
      <c r="A29" s="43" t="s">
        <v>184</v>
      </c>
      <c r="B29" s="43"/>
      <c r="C29" s="43"/>
      <c r="D29" s="43"/>
      <c r="E29" s="43"/>
      <c r="F29" s="43"/>
      <c r="G29" s="43"/>
      <c r="H29" s="43"/>
      <c r="I29" s="43"/>
      <c r="J29" s="213"/>
      <c r="K29" s="213"/>
      <c r="L29" s="43"/>
      <c r="M29" s="43"/>
      <c r="N29" s="43"/>
      <c r="O29" s="43"/>
      <c r="P29" s="43"/>
      <c r="Q29" s="43"/>
      <c r="R29" s="43"/>
      <c r="S29" s="43"/>
      <c r="T29" s="43"/>
      <c r="U29" s="43"/>
      <c r="V29" s="43"/>
      <c r="W29" s="43"/>
      <c r="X29" s="43"/>
      <c r="Y29" s="43"/>
      <c r="Z29" s="43"/>
      <c r="AA29" s="43"/>
      <c r="AB29" s="43"/>
      <c r="AC29" s="213"/>
      <c r="AD29" s="155"/>
    </row>
    <row r="30" spans="1:30" ht="14.25" hidden="1" customHeight="1" x14ac:dyDescent="0.25">
      <c r="A30" s="43" t="s">
        <v>472</v>
      </c>
      <c r="B30" s="43"/>
      <c r="C30" s="43"/>
      <c r="D30" s="43"/>
      <c r="E30" s="43"/>
      <c r="F30" s="43"/>
      <c r="G30" s="43"/>
      <c r="H30" s="43"/>
      <c r="I30" s="43"/>
      <c r="J30" s="213"/>
      <c r="K30" s="213"/>
      <c r="L30" s="43"/>
      <c r="M30" s="43"/>
      <c r="N30" s="43"/>
      <c r="O30" s="43"/>
      <c r="P30" s="43"/>
      <c r="Q30" s="43"/>
      <c r="R30" s="43"/>
      <c r="S30" s="43"/>
      <c r="T30" s="43"/>
      <c r="U30" s="43"/>
      <c r="V30" s="43"/>
      <c r="W30" s="43"/>
      <c r="X30" s="43"/>
      <c r="Y30" s="43"/>
      <c r="Z30" s="43"/>
      <c r="AA30" s="43"/>
      <c r="AB30" s="43"/>
      <c r="AC30" s="213"/>
      <c r="AD30" s="155"/>
    </row>
    <row r="31" spans="1:30" ht="14.25" hidden="1" customHeight="1" x14ac:dyDescent="0.25">
      <c r="A31" s="43" t="s">
        <v>473</v>
      </c>
      <c r="B31" s="43"/>
      <c r="C31" s="43"/>
      <c r="D31" s="43"/>
      <c r="E31" s="43"/>
      <c r="F31" s="43"/>
      <c r="G31" s="43"/>
      <c r="H31" s="43"/>
      <c r="I31" s="43"/>
      <c r="J31" s="213"/>
      <c r="K31" s="213"/>
      <c r="L31" s="43"/>
      <c r="M31" s="43"/>
      <c r="N31" s="43"/>
      <c r="O31" s="43"/>
      <c r="P31" s="43"/>
      <c r="Q31" s="43"/>
      <c r="R31" s="43"/>
      <c r="S31" s="43"/>
      <c r="T31" s="43"/>
      <c r="U31" s="43"/>
      <c r="V31" s="43"/>
      <c r="W31" s="43"/>
      <c r="X31" s="43"/>
      <c r="Y31" s="43"/>
      <c r="Z31" s="43"/>
      <c r="AA31" s="43"/>
      <c r="AB31" s="43"/>
      <c r="AC31" s="213"/>
      <c r="AD31" s="155"/>
    </row>
    <row r="32" spans="1:30" ht="14.25" hidden="1" customHeight="1" x14ac:dyDescent="0.25">
      <c r="A32" s="43" t="s">
        <v>474</v>
      </c>
      <c r="B32" s="43"/>
      <c r="C32" s="43"/>
      <c r="D32" s="43"/>
      <c r="E32" s="43"/>
      <c r="F32" s="43"/>
      <c r="G32" s="43"/>
      <c r="H32" s="43"/>
      <c r="I32" s="43"/>
      <c r="J32" s="213"/>
      <c r="K32" s="213"/>
      <c r="L32" s="43"/>
      <c r="M32" s="43"/>
      <c r="N32" s="43"/>
      <c r="O32" s="43"/>
      <c r="P32" s="43"/>
      <c r="Q32" s="43"/>
      <c r="R32" s="43"/>
      <c r="S32" s="43"/>
      <c r="T32" s="43"/>
      <c r="U32" s="43"/>
      <c r="V32" s="43"/>
      <c r="W32" s="43"/>
      <c r="X32" s="43"/>
      <c r="Y32" s="43"/>
      <c r="Z32" s="43"/>
      <c r="AA32" s="43"/>
      <c r="AB32" s="213"/>
      <c r="AC32" s="213"/>
      <c r="AD32" s="155"/>
    </row>
    <row r="33" spans="1:30" ht="14.25" hidden="1" customHeight="1" x14ac:dyDescent="0.25">
      <c r="A33" s="43" t="s">
        <v>172</v>
      </c>
      <c r="B33" s="43"/>
      <c r="C33" s="43"/>
      <c r="D33" s="43"/>
      <c r="E33" s="43"/>
      <c r="F33" s="43"/>
      <c r="G33" s="43"/>
      <c r="H33" s="43"/>
      <c r="I33" s="43"/>
      <c r="J33" s="213"/>
      <c r="K33" s="213"/>
      <c r="L33" s="43"/>
      <c r="M33" s="43"/>
      <c r="N33" s="43"/>
      <c r="O33" s="43"/>
      <c r="P33" s="43"/>
      <c r="Q33" s="43"/>
      <c r="R33" s="43"/>
      <c r="S33" s="43"/>
      <c r="T33" s="43"/>
      <c r="U33" s="43"/>
      <c r="V33" s="43"/>
      <c r="W33" s="43"/>
      <c r="X33" s="43"/>
      <c r="Y33" s="43"/>
      <c r="Z33" s="43"/>
      <c r="AA33" s="43"/>
      <c r="AB33" s="213"/>
      <c r="AC33" s="213"/>
      <c r="AD33" s="155"/>
    </row>
    <row r="34" spans="1:30" ht="14.25" hidden="1" customHeight="1" x14ac:dyDescent="0.25">
      <c r="A34" s="43" t="s">
        <v>232</v>
      </c>
      <c r="B34" s="43"/>
      <c r="C34" s="43"/>
      <c r="D34" s="43"/>
      <c r="E34" s="43"/>
      <c r="F34" s="43"/>
      <c r="G34" s="43"/>
      <c r="H34" s="43"/>
      <c r="I34" s="43"/>
      <c r="J34" s="213"/>
      <c r="K34" s="213"/>
      <c r="L34" s="43"/>
      <c r="M34" s="43"/>
      <c r="N34" s="43"/>
      <c r="O34" s="43"/>
      <c r="P34" s="43"/>
      <c r="Q34" s="43"/>
      <c r="R34" s="43"/>
      <c r="S34" s="43"/>
      <c r="T34" s="43"/>
      <c r="U34" s="43"/>
      <c r="V34" s="43"/>
      <c r="W34" s="43"/>
      <c r="X34" s="43"/>
      <c r="Y34" s="43"/>
      <c r="Z34" s="43"/>
      <c r="AA34" s="43"/>
      <c r="AB34" s="213"/>
      <c r="AC34" s="213"/>
      <c r="AD34" s="155"/>
    </row>
    <row r="35" spans="1:30" ht="14.25" hidden="1" customHeight="1" x14ac:dyDescent="0.25">
      <c r="A35" s="43"/>
      <c r="B35" s="43"/>
      <c r="C35" s="43"/>
      <c r="D35" s="43"/>
      <c r="E35" s="43"/>
      <c r="F35" s="43"/>
      <c r="G35" s="43"/>
      <c r="H35" s="43"/>
      <c r="I35" s="43"/>
      <c r="J35" s="213"/>
      <c r="K35" s="213"/>
      <c r="L35" s="43"/>
      <c r="M35" s="43"/>
      <c r="N35" s="43"/>
      <c r="O35" s="43"/>
      <c r="P35" s="43"/>
      <c r="Q35" s="43"/>
      <c r="R35" s="43"/>
      <c r="S35" s="43"/>
      <c r="T35" s="43"/>
      <c r="U35" s="43"/>
      <c r="V35" s="43"/>
      <c r="W35" s="43"/>
      <c r="X35" s="43"/>
      <c r="Y35" s="43"/>
      <c r="Z35" s="43"/>
      <c r="AA35" s="43"/>
      <c r="AB35" s="213"/>
      <c r="AC35" s="213"/>
      <c r="AD35" s="155"/>
    </row>
    <row r="36" spans="1:30" ht="14.25" hidden="1" customHeight="1" x14ac:dyDescent="0.25">
      <c r="A36" s="43" t="str">
        <f>'[2]MARCO GENERAL'!D41</f>
        <v>Gestión del desarrollo local</v>
      </c>
      <c r="B36" s="43"/>
      <c r="C36" s="43"/>
      <c r="D36" s="43"/>
      <c r="E36" s="43"/>
      <c r="F36" s="43"/>
      <c r="G36" s="43"/>
      <c r="H36" s="43"/>
      <c r="I36" s="43"/>
      <c r="J36" s="213"/>
      <c r="K36" s="213"/>
      <c r="L36" s="43"/>
      <c r="M36" s="43"/>
      <c r="N36" s="43"/>
      <c r="O36" s="43"/>
      <c r="P36" s="43"/>
      <c r="Q36" s="43"/>
      <c r="R36" s="43"/>
      <c r="S36" s="43"/>
      <c r="T36" s="43"/>
      <c r="U36" s="43"/>
      <c r="V36" s="43"/>
      <c r="W36" s="43"/>
      <c r="X36" s="43"/>
      <c r="Y36" s="43"/>
      <c r="Z36" s="43"/>
      <c r="AA36" s="43"/>
      <c r="AB36" s="213"/>
      <c r="AC36" s="213"/>
      <c r="AD36" s="155"/>
    </row>
    <row r="37" spans="1:30" ht="14.25" hidden="1" customHeight="1" x14ac:dyDescent="0.25">
      <c r="A37" s="43" t="str">
        <f>'[2]MARCO GENERAL'!D42</f>
        <v>Obras públicas e infraestructura municipal.</v>
      </c>
      <c r="B37" s="43"/>
      <c r="C37" s="43"/>
      <c r="D37" s="43"/>
      <c r="E37" s="43"/>
      <c r="F37" s="43"/>
      <c r="G37" s="43"/>
      <c r="H37" s="43"/>
      <c r="I37" s="43"/>
      <c r="J37" s="213"/>
      <c r="K37" s="213"/>
      <c r="L37" s="43"/>
      <c r="M37" s="43"/>
      <c r="N37" s="43"/>
      <c r="O37" s="43"/>
      <c r="P37" s="43"/>
      <c r="Q37" s="43"/>
      <c r="R37" s="43"/>
      <c r="S37" s="43"/>
      <c r="T37" s="43"/>
      <c r="U37" s="43"/>
      <c r="V37" s="43"/>
      <c r="W37" s="43"/>
      <c r="X37" s="43"/>
      <c r="Y37" s="43"/>
      <c r="Z37" s="43"/>
      <c r="AA37" s="43"/>
      <c r="AB37" s="213"/>
      <c r="AC37" s="213"/>
      <c r="AD37" s="155"/>
    </row>
    <row r="38" spans="1:30" ht="14.25" hidden="1" customHeight="1" x14ac:dyDescent="0.25">
      <c r="A38" s="43" t="str">
        <f>'[2]MARCO GENERAL'!D43</f>
        <v>Atracción de inversiones.</v>
      </c>
      <c r="B38" s="43"/>
      <c r="C38" s="43"/>
      <c r="D38" s="43"/>
      <c r="E38" s="43"/>
      <c r="F38" s="43"/>
      <c r="G38" s="43"/>
      <c r="H38" s="43"/>
      <c r="I38" s="43"/>
      <c r="J38" s="213"/>
      <c r="K38" s="213"/>
      <c r="L38" s="43"/>
      <c r="M38" s="43"/>
      <c r="N38" s="43"/>
      <c r="O38" s="43"/>
      <c r="P38" s="43"/>
      <c r="Q38" s="43"/>
      <c r="R38" s="43"/>
      <c r="S38" s="43"/>
      <c r="T38" s="43"/>
      <c r="U38" s="43"/>
      <c r="V38" s="43"/>
      <c r="W38" s="43"/>
      <c r="X38" s="43"/>
      <c r="Y38" s="43"/>
      <c r="Z38" s="43"/>
      <c r="AA38" s="43"/>
      <c r="AB38" s="213"/>
      <c r="AC38" s="213"/>
      <c r="AD38" s="155"/>
    </row>
    <row r="39" spans="1:30" ht="14.25" hidden="1" customHeight="1" x14ac:dyDescent="0.25">
      <c r="A39" s="43" t="str">
        <f>'[2]MARCO GENERAL'!D44</f>
        <v>Innovación en servicios municipales.</v>
      </c>
      <c r="B39" s="43"/>
      <c r="C39" s="43"/>
      <c r="D39" s="43"/>
      <c r="E39" s="43"/>
      <c r="F39" s="43"/>
      <c r="G39" s="43"/>
      <c r="H39" s="43"/>
      <c r="I39" s="43"/>
      <c r="J39" s="213"/>
      <c r="K39" s="213"/>
      <c r="L39" s="43"/>
      <c r="M39" s="43"/>
      <c r="N39" s="43"/>
      <c r="O39" s="43"/>
      <c r="P39" s="43"/>
      <c r="Q39" s="43"/>
      <c r="R39" s="43"/>
      <c r="S39" s="43"/>
      <c r="T39" s="43"/>
      <c r="U39" s="43"/>
      <c r="V39" s="43"/>
      <c r="W39" s="43"/>
      <c r="X39" s="43"/>
      <c r="Y39" s="43"/>
      <c r="Z39" s="43"/>
      <c r="AA39" s="43"/>
      <c r="AB39" s="213"/>
      <c r="AC39" s="213"/>
      <c r="AD39" s="155"/>
    </row>
    <row r="40" spans="1:30" ht="14.25" hidden="1" customHeight="1" x14ac:dyDescent="0.25">
      <c r="A40" s="43" t="str">
        <f>'[2]MARCO GENERAL'!D45</f>
        <v>Capacidades municipales.</v>
      </c>
      <c r="B40" s="43"/>
      <c r="C40" s="43"/>
      <c r="D40" s="43"/>
      <c r="E40" s="43"/>
      <c r="F40" s="43"/>
      <c r="G40" s="43"/>
      <c r="H40" s="43"/>
      <c r="I40" s="43"/>
      <c r="J40" s="213"/>
      <c r="K40" s="213"/>
      <c r="L40" s="43"/>
      <c r="M40" s="43"/>
      <c r="N40" s="43"/>
      <c r="O40" s="43"/>
      <c r="P40" s="43"/>
      <c r="Q40" s="43"/>
      <c r="R40" s="43"/>
      <c r="S40" s="43"/>
      <c r="T40" s="43"/>
      <c r="U40" s="43"/>
      <c r="V40" s="43"/>
      <c r="W40" s="43"/>
      <c r="X40" s="43"/>
      <c r="Y40" s="43"/>
      <c r="Z40" s="43"/>
      <c r="AA40" s="43"/>
      <c r="AB40" s="213"/>
      <c r="AC40" s="213"/>
      <c r="AD40" s="155"/>
    </row>
    <row r="41" spans="1:30" ht="14.25" hidden="1" customHeight="1" x14ac:dyDescent="0.25">
      <c r="A41" s="43" t="str">
        <f>'[2]MARCO GENERAL'!D46</f>
        <v>Recursos financieros.</v>
      </c>
      <c r="B41" s="43"/>
      <c r="C41" s="43"/>
      <c r="D41" s="43"/>
      <c r="E41" s="43"/>
      <c r="F41" s="43"/>
      <c r="G41" s="43"/>
      <c r="H41" s="43"/>
      <c r="I41" s="43"/>
      <c r="J41" s="213"/>
      <c r="K41" s="213"/>
      <c r="L41" s="43"/>
      <c r="M41" s="43"/>
      <c r="N41" s="43"/>
      <c r="O41" s="43"/>
      <c r="P41" s="43"/>
      <c r="Q41" s="43"/>
      <c r="R41" s="43"/>
      <c r="S41" s="43"/>
      <c r="T41" s="43"/>
      <c r="U41" s="43"/>
      <c r="V41" s="43"/>
      <c r="W41" s="43"/>
      <c r="X41" s="43"/>
      <c r="Y41" s="43"/>
      <c r="Z41" s="43"/>
      <c r="AA41" s="43"/>
      <c r="AB41" s="213"/>
      <c r="AC41" s="213"/>
      <c r="AD41" s="155"/>
    </row>
    <row r="42" spans="1:30" ht="14.25" hidden="1" customHeight="1" x14ac:dyDescent="0.25">
      <c r="A42" s="43" t="str">
        <f>'[2]MARCO GENERAL'!D47</f>
        <v>No aplica</v>
      </c>
      <c r="B42" s="43"/>
      <c r="C42" s="43"/>
      <c r="D42" s="43"/>
      <c r="E42" s="43"/>
      <c r="F42" s="43"/>
      <c r="G42" s="43"/>
      <c r="H42" s="43"/>
      <c r="I42" s="43"/>
      <c r="J42" s="213"/>
      <c r="K42" s="213"/>
      <c r="L42" s="43"/>
      <c r="M42" s="43"/>
      <c r="N42" s="43"/>
      <c r="O42" s="43"/>
      <c r="P42" s="43"/>
      <c r="Q42" s="43"/>
      <c r="R42" s="43"/>
      <c r="S42" s="43"/>
      <c r="T42" s="43"/>
      <c r="U42" s="43"/>
      <c r="V42" s="43"/>
      <c r="W42" s="43"/>
      <c r="X42" s="43"/>
      <c r="Y42" s="43"/>
      <c r="Z42" s="43"/>
      <c r="AA42" s="43"/>
      <c r="AB42" s="213"/>
      <c r="AC42" s="213"/>
      <c r="AD42" s="155"/>
    </row>
    <row r="43" spans="1:30" ht="14.25" hidden="1" customHeight="1" x14ac:dyDescent="0.25">
      <c r="A43" s="43" t="str">
        <f>'[2]MARCO GENERAL'!D48</f>
        <v>No aplica</v>
      </c>
      <c r="B43" s="43"/>
      <c r="C43" s="43"/>
      <c r="D43" s="43"/>
      <c r="E43" s="43"/>
      <c r="F43" s="43"/>
      <c r="G43" s="43"/>
      <c r="H43" s="43"/>
      <c r="I43" s="43"/>
      <c r="J43" s="213"/>
      <c r="K43" s="213"/>
      <c r="L43" s="43"/>
      <c r="M43" s="43"/>
      <c r="N43" s="43"/>
      <c r="O43" s="43"/>
      <c r="P43" s="43"/>
      <c r="Q43" s="43"/>
      <c r="R43" s="43"/>
      <c r="S43" s="43"/>
      <c r="T43" s="43"/>
      <c r="U43" s="43"/>
      <c r="V43" s="43"/>
      <c r="W43" s="43"/>
      <c r="X43" s="43"/>
      <c r="Y43" s="43"/>
      <c r="Z43" s="43"/>
      <c r="AA43" s="43"/>
      <c r="AB43" s="213"/>
      <c r="AC43" s="213"/>
      <c r="AD43" s="155"/>
    </row>
    <row r="44" spans="1:30" ht="14.25" hidden="1" customHeight="1" x14ac:dyDescent="0.25">
      <c r="A44" s="43" t="str">
        <f>'[2]MARCO GENERAL'!D49</f>
        <v>No aplica</v>
      </c>
      <c r="B44" s="43"/>
      <c r="C44" s="43"/>
      <c r="D44" s="43"/>
      <c r="E44" s="43"/>
      <c r="F44" s="43"/>
      <c r="G44" s="43"/>
      <c r="H44" s="43"/>
      <c r="I44" s="43"/>
      <c r="J44" s="213"/>
      <c r="K44" s="213"/>
      <c r="L44" s="43"/>
      <c r="M44" s="43"/>
      <c r="N44" s="43"/>
      <c r="O44" s="43"/>
      <c r="P44" s="43"/>
      <c r="Q44" s="43"/>
      <c r="R44" s="43"/>
      <c r="S44" s="43"/>
      <c r="T44" s="43"/>
      <c r="U44" s="43"/>
      <c r="V44" s="43"/>
      <c r="W44" s="43"/>
      <c r="X44" s="43"/>
      <c r="Y44" s="43"/>
      <c r="Z44" s="43"/>
      <c r="AA44" s="43"/>
      <c r="AB44" s="213"/>
      <c r="AC44" s="213"/>
      <c r="AD44" s="155"/>
    </row>
    <row r="45" spans="1:30" ht="14.25" hidden="1" customHeight="1" x14ac:dyDescent="0.25">
      <c r="A45" s="43" t="str">
        <f>'[2]MARCO GENERAL'!D50</f>
        <v>No aplica</v>
      </c>
      <c r="B45" s="43"/>
      <c r="C45" s="43"/>
      <c r="D45" s="43"/>
      <c r="E45" s="43"/>
      <c r="F45" s="43"/>
      <c r="G45" s="43"/>
      <c r="H45" s="43"/>
      <c r="I45" s="43"/>
      <c r="J45" s="213"/>
      <c r="K45" s="213"/>
      <c r="L45" s="43"/>
      <c r="M45" s="43"/>
      <c r="N45" s="43"/>
      <c r="O45" s="43"/>
      <c r="P45" s="43"/>
      <c r="Q45" s="43"/>
      <c r="R45" s="43"/>
      <c r="S45" s="43"/>
      <c r="T45" s="43"/>
      <c r="U45" s="43"/>
      <c r="V45" s="43"/>
      <c r="W45" s="43"/>
      <c r="X45" s="43"/>
      <c r="Y45" s="43"/>
      <c r="Z45" s="43"/>
      <c r="AA45" s="43"/>
      <c r="AB45" s="213"/>
      <c r="AC45" s="213"/>
      <c r="AD45" s="155"/>
    </row>
    <row r="46" spans="1:30" ht="14.25" hidden="1" customHeight="1" x14ac:dyDescent="0.25">
      <c r="A46" s="43" t="str">
        <f>'[2]MARCO GENERAL'!D51</f>
        <v>No aplica</v>
      </c>
      <c r="B46" s="43"/>
      <c r="C46" s="43"/>
      <c r="D46" s="43"/>
      <c r="E46" s="43"/>
      <c r="F46" s="43"/>
      <c r="G46" s="43"/>
      <c r="H46" s="43"/>
      <c r="I46" s="43"/>
      <c r="J46" s="213"/>
      <c r="K46" s="213"/>
      <c r="L46" s="43"/>
      <c r="M46" s="43"/>
      <c r="N46" s="43"/>
      <c r="O46" s="43"/>
      <c r="P46" s="43"/>
      <c r="Q46" s="43"/>
      <c r="R46" s="43"/>
      <c r="S46" s="43"/>
      <c r="T46" s="43"/>
      <c r="U46" s="43"/>
      <c r="V46" s="43"/>
      <c r="W46" s="43"/>
      <c r="X46" s="43"/>
      <c r="Y46" s="43"/>
      <c r="Z46" s="43"/>
      <c r="AA46" s="43"/>
      <c r="AB46" s="213"/>
      <c r="AC46" s="213"/>
      <c r="AD46" s="155"/>
    </row>
    <row r="47" spans="1:30" ht="14.25" hidden="1" customHeight="1" x14ac:dyDescent="0.25">
      <c r="A47" s="43" t="str">
        <f>'[2]MARCO GENERAL'!D52</f>
        <v>No aplica</v>
      </c>
      <c r="B47" s="43"/>
      <c r="C47" s="43"/>
      <c r="D47" s="43"/>
      <c r="E47" s="43"/>
      <c r="F47" s="43"/>
      <c r="G47" s="43"/>
      <c r="H47" s="43"/>
      <c r="I47" s="43"/>
      <c r="J47" s="213"/>
      <c r="K47" s="213"/>
      <c r="L47" s="43"/>
      <c r="M47" s="43"/>
      <c r="N47" s="43"/>
      <c r="O47" s="43"/>
      <c r="P47" s="43"/>
      <c r="Q47" s="43"/>
      <c r="R47" s="43"/>
      <c r="S47" s="43"/>
      <c r="T47" s="43"/>
      <c r="U47" s="43"/>
      <c r="V47" s="43"/>
      <c r="W47" s="43"/>
      <c r="X47" s="43"/>
      <c r="Y47" s="43"/>
      <c r="Z47" s="43"/>
      <c r="AA47" s="43"/>
      <c r="AB47" s="213"/>
      <c r="AC47" s="213"/>
      <c r="AD47" s="155"/>
    </row>
    <row r="48" spans="1:30" ht="14.25" hidden="1" customHeight="1" x14ac:dyDescent="0.25">
      <c r="A48" s="43" t="str">
        <f>'[2]MARCO GENERAL'!D53</f>
        <v>No aplica</v>
      </c>
      <c r="B48" s="43"/>
      <c r="C48" s="43"/>
      <c r="D48" s="43"/>
      <c r="E48" s="43"/>
      <c r="F48" s="43"/>
      <c r="G48" s="43"/>
      <c r="H48" s="43"/>
      <c r="I48" s="43"/>
      <c r="J48" s="213"/>
      <c r="K48" s="213"/>
      <c r="L48" s="43"/>
      <c r="M48" s="43"/>
      <c r="N48" s="43"/>
      <c r="O48" s="43"/>
      <c r="P48" s="43"/>
      <c r="Q48" s="43"/>
      <c r="R48" s="43"/>
      <c r="S48" s="43"/>
      <c r="T48" s="43"/>
      <c r="U48" s="43"/>
      <c r="V48" s="43"/>
      <c r="W48" s="43"/>
      <c r="X48" s="43"/>
      <c r="Y48" s="43"/>
      <c r="Z48" s="43"/>
      <c r="AA48" s="43"/>
      <c r="AB48" s="213"/>
      <c r="AC48" s="213"/>
      <c r="AD48" s="155"/>
    </row>
    <row r="49" spans="1:30" ht="14.25" hidden="1" customHeight="1" x14ac:dyDescent="0.25">
      <c r="A49" s="43" t="str">
        <f>'[2]MARCO GENERAL'!D54</f>
        <v>No aplica</v>
      </c>
      <c r="B49" s="43"/>
      <c r="C49" s="43"/>
      <c r="D49" s="43"/>
      <c r="E49" s="43"/>
      <c r="F49" s="43"/>
      <c r="G49" s="43"/>
      <c r="H49" s="43"/>
      <c r="I49" s="43"/>
      <c r="J49" s="213"/>
      <c r="K49" s="213"/>
      <c r="L49" s="43"/>
      <c r="M49" s="43"/>
      <c r="N49" s="43"/>
      <c r="O49" s="43"/>
      <c r="P49" s="43"/>
      <c r="Q49" s="43"/>
      <c r="R49" s="43"/>
      <c r="S49" s="43"/>
      <c r="T49" s="43"/>
      <c r="U49" s="43"/>
      <c r="V49" s="43"/>
      <c r="W49" s="43"/>
      <c r="X49" s="43"/>
      <c r="Y49" s="43"/>
      <c r="Z49" s="43"/>
      <c r="AA49" s="43"/>
      <c r="AB49" s="213"/>
      <c r="AC49" s="213"/>
      <c r="AD49" s="155"/>
    </row>
    <row r="50" spans="1:30" ht="14.25" hidden="1" customHeight="1" x14ac:dyDescent="0.25">
      <c r="A50" s="43" t="str">
        <f>'[2]MARCO GENERAL'!D55</f>
        <v>No aplica</v>
      </c>
      <c r="B50" s="43"/>
      <c r="C50" s="43"/>
      <c r="D50" s="43"/>
      <c r="E50" s="43"/>
      <c r="F50" s="43"/>
      <c r="G50" s="43"/>
      <c r="H50" s="43"/>
      <c r="I50" s="43"/>
      <c r="J50" s="213"/>
      <c r="K50" s="213"/>
      <c r="L50" s="43"/>
      <c r="M50" s="43"/>
      <c r="N50" s="43"/>
      <c r="O50" s="43"/>
      <c r="P50" s="43"/>
      <c r="Q50" s="43"/>
      <c r="R50" s="43"/>
      <c r="S50" s="43"/>
      <c r="T50" s="43"/>
      <c r="U50" s="43"/>
      <c r="V50" s="43"/>
      <c r="W50" s="43"/>
      <c r="X50" s="43"/>
      <c r="Y50" s="43"/>
      <c r="Z50" s="43"/>
      <c r="AA50" s="43"/>
      <c r="AB50" s="213"/>
      <c r="AC50" s="213"/>
      <c r="AD50" s="155"/>
    </row>
    <row r="51" spans="1:30" ht="14.25" hidden="1" customHeight="1" x14ac:dyDescent="0.25">
      <c r="A51" s="43" t="str">
        <f>'[2]MARCO GENERAL'!D56</f>
        <v>No aplica</v>
      </c>
      <c r="B51" s="43"/>
      <c r="C51" s="43"/>
      <c r="D51" s="43"/>
      <c r="E51" s="43"/>
      <c r="F51" s="43"/>
      <c r="G51" s="43"/>
      <c r="H51" s="43"/>
      <c r="I51" s="43"/>
      <c r="J51" s="213"/>
      <c r="K51" s="213"/>
      <c r="L51" s="43"/>
      <c r="M51" s="43"/>
      <c r="N51" s="43"/>
      <c r="O51" s="43"/>
      <c r="P51" s="43"/>
      <c r="Q51" s="43"/>
      <c r="R51" s="43"/>
      <c r="S51" s="43"/>
      <c r="T51" s="43"/>
      <c r="U51" s="43"/>
      <c r="V51" s="43"/>
      <c r="W51" s="43"/>
      <c r="X51" s="43"/>
      <c r="Y51" s="43"/>
      <c r="Z51" s="43"/>
      <c r="AA51" s="43"/>
      <c r="AB51" s="213"/>
      <c r="AC51" s="213"/>
      <c r="AD51" s="155"/>
    </row>
    <row r="52" spans="1:30" ht="14.25" hidden="1" customHeight="1" x14ac:dyDescent="0.25">
      <c r="A52" s="43" t="str">
        <f>'[2]MARCO GENERAL'!D57</f>
        <v>No aplica</v>
      </c>
      <c r="B52" s="43"/>
      <c r="C52" s="43"/>
      <c r="D52" s="43"/>
      <c r="E52" s="43"/>
      <c r="F52" s="43"/>
      <c r="G52" s="43"/>
      <c r="H52" s="43"/>
      <c r="I52" s="43"/>
      <c r="J52" s="213"/>
      <c r="K52" s="213"/>
      <c r="L52" s="43"/>
      <c r="M52" s="43"/>
      <c r="N52" s="43"/>
      <c r="O52" s="43"/>
      <c r="P52" s="43"/>
      <c r="Q52" s="43"/>
      <c r="R52" s="43"/>
      <c r="S52" s="43"/>
      <c r="T52" s="43"/>
      <c r="U52" s="43"/>
      <c r="V52" s="43"/>
      <c r="W52" s="43"/>
      <c r="X52" s="43"/>
      <c r="Y52" s="43"/>
      <c r="Z52" s="43"/>
      <c r="AA52" s="43"/>
      <c r="AB52" s="213"/>
      <c r="AC52" s="213"/>
      <c r="AD52" s="155"/>
    </row>
    <row r="53" spans="1:30" ht="14.25" hidden="1" customHeight="1" x14ac:dyDescent="0.25">
      <c r="A53" s="43" t="str">
        <f>'[2]MARCO GENERAL'!D58</f>
        <v>No aplica</v>
      </c>
      <c r="B53" s="43"/>
      <c r="C53" s="43"/>
      <c r="D53" s="43"/>
      <c r="E53" s="43"/>
      <c r="F53" s="43"/>
      <c r="G53" s="43"/>
      <c r="H53" s="43"/>
      <c r="I53" s="43"/>
      <c r="J53" s="213"/>
      <c r="K53" s="213"/>
      <c r="L53" s="43"/>
      <c r="M53" s="43"/>
      <c r="N53" s="43"/>
      <c r="O53" s="43"/>
      <c r="P53" s="43"/>
      <c r="Q53" s="43"/>
      <c r="R53" s="43"/>
      <c r="S53" s="43"/>
      <c r="T53" s="43"/>
      <c r="U53" s="43"/>
      <c r="V53" s="43"/>
      <c r="W53" s="43"/>
      <c r="X53" s="43"/>
      <c r="Y53" s="43"/>
      <c r="Z53" s="43"/>
      <c r="AA53" s="43"/>
      <c r="AB53" s="213"/>
      <c r="AC53" s="213"/>
      <c r="AD53" s="155"/>
    </row>
    <row r="54" spans="1:30" ht="14.25" hidden="1" customHeight="1" x14ac:dyDescent="0.25">
      <c r="A54" s="43" t="str">
        <f>'[2]MARCO GENERAL'!D59</f>
        <v>No aplica</v>
      </c>
      <c r="B54" s="43"/>
      <c r="C54" s="43"/>
      <c r="D54" s="43"/>
      <c r="E54" s="43"/>
      <c r="F54" s="43"/>
      <c r="G54" s="43"/>
      <c r="H54" s="43"/>
      <c r="I54" s="43"/>
      <c r="J54" s="213"/>
      <c r="K54" s="213"/>
      <c r="L54" s="43"/>
      <c r="M54" s="43"/>
      <c r="N54" s="43"/>
      <c r="O54" s="43"/>
      <c r="P54" s="43"/>
      <c r="Q54" s="43"/>
      <c r="R54" s="43"/>
      <c r="S54" s="43"/>
      <c r="T54" s="43"/>
      <c r="U54" s="43"/>
      <c r="V54" s="43"/>
      <c r="W54" s="43"/>
      <c r="X54" s="43"/>
      <c r="Y54" s="43"/>
      <c r="Z54" s="43"/>
      <c r="AA54" s="43"/>
      <c r="AB54" s="213"/>
      <c r="AC54" s="213"/>
      <c r="AD54" s="155"/>
    </row>
    <row r="55" spans="1:30" ht="14.25" hidden="1" customHeight="1" x14ac:dyDescent="0.25">
      <c r="A55" s="43" t="str">
        <f>'[2]MARCO GENERAL'!D60</f>
        <v>No aplica</v>
      </c>
      <c r="B55" s="43"/>
      <c r="C55" s="43"/>
      <c r="D55" s="43"/>
      <c r="E55" s="43"/>
      <c r="F55" s="43"/>
      <c r="G55" s="43"/>
      <c r="H55" s="43"/>
      <c r="I55" s="43"/>
      <c r="J55" s="213"/>
      <c r="K55" s="213"/>
      <c r="L55" s="43"/>
      <c r="M55" s="43"/>
      <c r="N55" s="43"/>
      <c r="O55" s="43"/>
      <c r="P55" s="43"/>
      <c r="Q55" s="43"/>
      <c r="R55" s="43"/>
      <c r="S55" s="43"/>
      <c r="T55" s="43"/>
      <c r="U55" s="43"/>
      <c r="V55" s="43"/>
      <c r="W55" s="43"/>
      <c r="X55" s="43"/>
      <c r="Y55" s="43"/>
      <c r="Z55" s="43"/>
      <c r="AA55" s="43"/>
      <c r="AB55" s="213"/>
      <c r="AC55" s="213"/>
      <c r="AD55" s="155"/>
    </row>
    <row r="56" spans="1:30" ht="14.25" hidden="1" customHeight="1" x14ac:dyDescent="0.25">
      <c r="A56" s="43" t="str">
        <f>'[2]MARCO GENERAL'!D61</f>
        <v>No aplica</v>
      </c>
      <c r="B56" s="43"/>
      <c r="C56" s="43"/>
      <c r="D56" s="43"/>
      <c r="E56" s="43"/>
      <c r="F56" s="43"/>
      <c r="G56" s="43"/>
      <c r="H56" s="43"/>
      <c r="I56" s="43"/>
      <c r="J56" s="213"/>
      <c r="K56" s="213"/>
      <c r="L56" s="43"/>
      <c r="M56" s="43"/>
      <c r="N56" s="43"/>
      <c r="O56" s="43"/>
      <c r="P56" s="43"/>
      <c r="Q56" s="43"/>
      <c r="R56" s="43"/>
      <c r="S56" s="43"/>
      <c r="T56" s="43"/>
      <c r="U56" s="43"/>
      <c r="V56" s="43"/>
      <c r="W56" s="43"/>
      <c r="X56" s="43"/>
      <c r="Y56" s="43"/>
      <c r="Z56" s="43"/>
      <c r="AA56" s="43"/>
      <c r="AB56" s="213"/>
      <c r="AC56" s="213"/>
      <c r="AD56" s="155"/>
    </row>
    <row r="57" spans="1:30" ht="14.25" hidden="1" customHeight="1" x14ac:dyDescent="0.25">
      <c r="A57" s="43" t="str">
        <f>'[2]MARCO GENERAL'!D62</f>
        <v>No aplica</v>
      </c>
      <c r="B57" s="43"/>
      <c r="C57" s="43"/>
      <c r="D57" s="43"/>
      <c r="E57" s="43"/>
      <c r="F57" s="43"/>
      <c r="G57" s="43"/>
      <c r="H57" s="43"/>
      <c r="I57" s="43"/>
      <c r="J57" s="213"/>
      <c r="K57" s="213"/>
      <c r="L57" s="43"/>
      <c r="M57" s="43"/>
      <c r="N57" s="43"/>
      <c r="O57" s="43"/>
      <c r="P57" s="43"/>
      <c r="Q57" s="43"/>
      <c r="R57" s="43"/>
      <c r="S57" s="43"/>
      <c r="T57" s="43"/>
      <c r="U57" s="43"/>
      <c r="V57" s="43"/>
      <c r="W57" s="43"/>
      <c r="X57" s="43"/>
      <c r="Y57" s="43"/>
      <c r="Z57" s="43"/>
      <c r="AA57" s="43"/>
      <c r="AB57" s="213"/>
      <c r="AC57" s="213"/>
      <c r="AD57" s="155"/>
    </row>
    <row r="58" spans="1:30" ht="14.25" hidden="1" customHeight="1" x14ac:dyDescent="0.25">
      <c r="A58" s="43"/>
      <c r="B58" s="43"/>
      <c r="C58" s="43"/>
      <c r="D58" s="43"/>
      <c r="E58" s="43"/>
      <c r="F58" s="43"/>
      <c r="G58" s="43"/>
      <c r="H58" s="43"/>
      <c r="I58" s="43"/>
      <c r="J58" s="213"/>
      <c r="K58" s="213"/>
      <c r="L58" s="43"/>
      <c r="M58" s="43"/>
      <c r="N58" s="43"/>
      <c r="O58" s="43"/>
      <c r="P58" s="43"/>
      <c r="Q58" s="43"/>
      <c r="R58" s="43"/>
      <c r="S58" s="43"/>
      <c r="T58" s="43"/>
      <c r="U58" s="43"/>
      <c r="V58" s="43"/>
      <c r="W58" s="43"/>
      <c r="X58" s="43"/>
      <c r="Y58" s="43"/>
      <c r="Z58" s="43"/>
      <c r="AA58" s="43"/>
      <c r="AB58" s="213"/>
      <c r="AC58" s="213"/>
      <c r="AD58" s="155"/>
    </row>
    <row r="59" spans="1:30" ht="14.25" hidden="1" customHeight="1" x14ac:dyDescent="0.25">
      <c r="A59" s="43" t="s">
        <v>173</v>
      </c>
      <c r="B59" s="43"/>
      <c r="C59" s="43"/>
      <c r="D59" s="43"/>
      <c r="E59" s="43"/>
      <c r="F59" s="43"/>
      <c r="G59" s="43"/>
      <c r="H59" s="43"/>
      <c r="I59" s="43"/>
      <c r="J59" s="213"/>
      <c r="K59" s="213"/>
      <c r="L59" s="43"/>
      <c r="M59" s="43"/>
      <c r="N59" s="43"/>
      <c r="O59" s="43"/>
      <c r="P59" s="43"/>
      <c r="Q59" s="43"/>
      <c r="R59" s="43"/>
      <c r="S59" s="43"/>
      <c r="T59" s="43"/>
      <c r="U59" s="43"/>
      <c r="V59" s="43"/>
      <c r="W59" s="43"/>
      <c r="X59" s="43"/>
      <c r="Y59" s="43"/>
      <c r="Z59" s="43"/>
      <c r="AA59" s="43"/>
      <c r="AB59" s="213"/>
      <c r="AC59" s="213"/>
      <c r="AD59" s="155"/>
    </row>
    <row r="60" spans="1:30" ht="14.25" hidden="1" customHeight="1" x14ac:dyDescent="0.25">
      <c r="A60" s="43" t="s">
        <v>475</v>
      </c>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213"/>
      <c r="AC60" s="213"/>
      <c r="AD60" s="155"/>
    </row>
    <row r="61" spans="1:30" ht="14.25" hidden="1" customHeight="1" x14ac:dyDescent="0.25">
      <c r="A61" s="43" t="s">
        <v>476</v>
      </c>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213"/>
      <c r="AC61" s="213"/>
      <c r="AD61" s="155"/>
    </row>
    <row r="62" spans="1:30" ht="14.25" hidden="1" customHeight="1" x14ac:dyDescent="0.25">
      <c r="A62" s="43" t="s">
        <v>477</v>
      </c>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213"/>
      <c r="AC62" s="213"/>
      <c r="AD62" s="155"/>
    </row>
    <row r="63" spans="1:30" ht="14.25" hidden="1" customHeight="1" x14ac:dyDescent="0.25">
      <c r="A63" s="43" t="s">
        <v>178</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213"/>
      <c r="AC63" s="213"/>
      <c r="AD63" s="155"/>
    </row>
    <row r="64" spans="1:30" ht="14.25" hidden="1" customHeight="1" x14ac:dyDescent="0.25">
      <c r="A64" s="43" t="s">
        <v>478</v>
      </c>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213"/>
      <c r="AC64" s="213"/>
      <c r="AD64" s="155"/>
    </row>
    <row r="65" spans="1:30" ht="14.25" hidden="1" customHeight="1" x14ac:dyDescent="0.25">
      <c r="A65" s="43" t="s">
        <v>221</v>
      </c>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213"/>
      <c r="AC65" s="213"/>
      <c r="AD65" s="155"/>
    </row>
    <row r="66" spans="1:30" ht="15" hidden="1" customHeight="1" x14ac:dyDescent="0.25">
      <c r="A66" s="43" t="s">
        <v>479</v>
      </c>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213"/>
      <c r="AC66" s="213"/>
      <c r="AD66" s="155"/>
    </row>
    <row r="67" spans="1:30" ht="15" hidden="1" customHeight="1" x14ac:dyDescent="0.25">
      <c r="A67" s="43" t="s">
        <v>480</v>
      </c>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213"/>
      <c r="AC67" s="213"/>
      <c r="AD67" s="155"/>
    </row>
    <row r="68" spans="1:30" ht="15" hidden="1" customHeight="1" x14ac:dyDescent="0.25">
      <c r="A68" s="43" t="s">
        <v>481</v>
      </c>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213"/>
      <c r="AC68" s="213"/>
      <c r="AD68" s="155"/>
    </row>
    <row r="69" spans="1:30" ht="15" hidden="1" customHeight="1" x14ac:dyDescent="0.25">
      <c r="A69" s="43" t="s">
        <v>179</v>
      </c>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213"/>
      <c r="AC69" s="213"/>
      <c r="AD69" s="155"/>
    </row>
    <row r="70" spans="1:30" ht="12.75" hidden="1" customHeight="1" x14ac:dyDescent="0.25">
      <c r="A70" s="43" t="s">
        <v>482</v>
      </c>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213"/>
      <c r="AC70" s="213"/>
      <c r="AD70" s="43"/>
    </row>
    <row r="71" spans="1:30" ht="12.75" hidden="1" customHeight="1" x14ac:dyDescent="0.25">
      <c r="A71" s="43" t="s">
        <v>483</v>
      </c>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213"/>
      <c r="AC71" s="213"/>
      <c r="AD71" s="43"/>
    </row>
    <row r="72" spans="1:30" ht="12.75" hidden="1" customHeight="1" x14ac:dyDescent="0.25">
      <c r="A72" s="43" t="s">
        <v>267</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213"/>
      <c r="AC72" s="213"/>
      <c r="AD72" s="43"/>
    </row>
    <row r="73" spans="1:30" ht="12.75" hidden="1" customHeight="1" x14ac:dyDescent="0.25">
      <c r="A73" s="43" t="s">
        <v>484</v>
      </c>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row>
    <row r="74" spans="1:30" ht="12.75" hidden="1" customHeight="1" x14ac:dyDescent="0.25">
      <c r="A74" s="43" t="s">
        <v>485</v>
      </c>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row>
    <row r="75" spans="1:30" ht="12.75" hidden="1" customHeight="1" x14ac:dyDescent="0.25">
      <c r="A75" s="43" t="s">
        <v>486</v>
      </c>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row>
    <row r="76" spans="1:30" ht="12.75" hidden="1" customHeight="1" x14ac:dyDescent="0.25">
      <c r="A76" s="43" t="s">
        <v>211</v>
      </c>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row>
    <row r="77" spans="1:30" ht="12.75" hidden="1" customHeight="1" x14ac:dyDescent="0.25">
      <c r="A77" s="43" t="s">
        <v>487</v>
      </c>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row>
    <row r="78" spans="1:30" ht="12.75" hidden="1" customHeight="1" x14ac:dyDescent="0.25">
      <c r="A78" s="43" t="s">
        <v>226</v>
      </c>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row>
    <row r="79" spans="1:30" ht="12.75" hidden="1" customHeight="1" x14ac:dyDescent="0.25">
      <c r="A79" s="43" t="s">
        <v>488</v>
      </c>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row>
    <row r="80" spans="1:30" ht="12.75" hidden="1" customHeight="1" x14ac:dyDescent="0.25">
      <c r="A80" s="43" t="s">
        <v>489</v>
      </c>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row>
    <row r="81" spans="1:30" ht="12.75" hidden="1" customHeight="1" x14ac:dyDescent="0.25">
      <c r="A81" s="43" t="s">
        <v>490</v>
      </c>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row>
    <row r="82" spans="1:30" ht="12.75" hidden="1" customHeight="1" x14ac:dyDescent="0.25">
      <c r="A82" s="43" t="s">
        <v>233</v>
      </c>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row>
    <row r="83" spans="1:30" ht="12.75" hidden="1" customHeight="1" x14ac:dyDescent="0.25">
      <c r="A83" s="43" t="s">
        <v>236</v>
      </c>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row>
    <row r="84" spans="1:30" ht="12.75" hidden="1" customHeight="1" x14ac:dyDescent="0.25">
      <c r="A84" s="43" t="s">
        <v>176</v>
      </c>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row>
    <row r="85" spans="1:30" ht="12.75" hidden="1" customHeight="1" x14ac:dyDescent="0.25">
      <c r="A85" s="43" t="s">
        <v>491</v>
      </c>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row>
    <row r="86" spans="1:30" ht="12.75" hidden="1" customHeight="1" x14ac:dyDescent="0.25">
      <c r="A86" s="43" t="s">
        <v>492</v>
      </c>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row>
    <row r="87" spans="1:30" ht="12.75" hidden="1" customHeight="1" x14ac:dyDescent="0.25">
      <c r="A87" s="43" t="s">
        <v>493</v>
      </c>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row>
    <row r="88" spans="1:30" ht="12.75" hidden="1" customHeight="1" x14ac:dyDescent="0.25">
      <c r="A88" s="43" t="s">
        <v>494</v>
      </c>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row>
    <row r="89" spans="1:30" ht="12.75" hidden="1" customHeight="1" x14ac:dyDescent="0.25">
      <c r="A89" s="43" t="s">
        <v>495</v>
      </c>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row>
    <row r="90" spans="1:30" ht="12.75" customHeight="1" x14ac:dyDescent="0.25">
      <c r="A90" s="43"/>
      <c r="B90" s="43"/>
      <c r="C90" s="43"/>
      <c r="D90" s="43"/>
      <c r="E90" s="43"/>
      <c r="F90" s="43"/>
      <c r="G90" s="43"/>
      <c r="H90" s="43"/>
      <c r="I90" s="43"/>
      <c r="J90" s="43"/>
      <c r="K90" s="43"/>
      <c r="L90" s="43"/>
      <c r="M90" s="43"/>
      <c r="N90" s="43"/>
      <c r="O90" s="43"/>
      <c r="P90" s="43"/>
      <c r="Q90" s="43"/>
      <c r="R90" s="47">
        <f>+R19+Q19</f>
        <v>4533539</v>
      </c>
      <c r="S90" s="43"/>
      <c r="T90" s="43"/>
      <c r="U90" s="43"/>
      <c r="V90" s="43"/>
      <c r="W90" s="43"/>
      <c r="X90" s="43"/>
      <c r="Y90" s="43"/>
      <c r="Z90" s="43"/>
      <c r="AA90" s="43"/>
      <c r="AB90" s="43"/>
      <c r="AC90" s="43"/>
      <c r="AD90" s="43"/>
    </row>
    <row r="91" spans="1:30" ht="12.75" customHeight="1" x14ac:dyDescent="0.2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row>
    <row r="92" spans="1:30" ht="12.75" customHeight="1" x14ac:dyDescent="0.25">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row>
    <row r="93" spans="1:30" ht="12.75" customHeight="1" x14ac:dyDescent="0.25">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row>
    <row r="94" spans="1:30" ht="12.75" customHeight="1" x14ac:dyDescent="0.25">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row>
    <row r="95" spans="1:30" ht="12.75" customHeight="1" x14ac:dyDescent="0.25">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row>
    <row r="96" spans="1:30" ht="12.75" customHeight="1" x14ac:dyDescent="0.25">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row>
    <row r="97" spans="1:30" ht="12.75" customHeight="1" x14ac:dyDescent="0.25">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row>
    <row r="98" spans="1:30" ht="12.75" customHeight="1" x14ac:dyDescent="0.25">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row>
    <row r="99" spans="1:30" ht="12.75" customHeight="1" x14ac:dyDescent="0.25">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row>
    <row r="100" spans="1:30" ht="12.75" customHeight="1" x14ac:dyDescent="0.25">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row>
    <row r="101" spans="1:30" ht="12.75" customHeight="1" x14ac:dyDescent="0.25">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row>
    <row r="102" spans="1:30" ht="12.75" customHeight="1" x14ac:dyDescent="0.2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row>
    <row r="103" spans="1:30" ht="12.75" customHeight="1" x14ac:dyDescent="0.2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row>
    <row r="104" spans="1:30" ht="12.75" customHeight="1" x14ac:dyDescent="0.2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row>
    <row r="105" spans="1:30" ht="12.75" customHeight="1" x14ac:dyDescent="0.2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row>
    <row r="106" spans="1:30" ht="12.75" customHeight="1" x14ac:dyDescent="0.2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row>
    <row r="107" spans="1:30" ht="12.75" customHeight="1" x14ac:dyDescent="0.2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row>
    <row r="108" spans="1:30" ht="12.75" customHeight="1" x14ac:dyDescent="0.2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row>
    <row r="109" spans="1:30" ht="12.75" customHeight="1" x14ac:dyDescent="0.2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row>
    <row r="110" spans="1:30" ht="12.75" customHeight="1" x14ac:dyDescent="0.2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row>
    <row r="111" spans="1:30" ht="12.75" customHeight="1" x14ac:dyDescent="0.2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row>
    <row r="112" spans="1:30" ht="12.75" customHeight="1" x14ac:dyDescent="0.2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row>
    <row r="113" spans="1:30" ht="12.75" customHeight="1" x14ac:dyDescent="0.2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row>
    <row r="114" spans="1:30" ht="12.75" customHeight="1" x14ac:dyDescent="0.2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row>
    <row r="115" spans="1:30" ht="12.75" customHeight="1" x14ac:dyDescent="0.2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row>
    <row r="116" spans="1:30" ht="12.75" customHeight="1" x14ac:dyDescent="0.2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row>
    <row r="117" spans="1:30" ht="12.75" customHeight="1" x14ac:dyDescent="0.2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row>
    <row r="118" spans="1:30" ht="12.75" customHeight="1" x14ac:dyDescent="0.2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row>
    <row r="119" spans="1:30" ht="12.75" customHeight="1" x14ac:dyDescent="0.2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row>
    <row r="120" spans="1:30" ht="12.75" customHeight="1" x14ac:dyDescent="0.2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row>
    <row r="121" spans="1:30" ht="12.75" customHeight="1" x14ac:dyDescent="0.2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row>
    <row r="122" spans="1:30" ht="12.75" customHeight="1" x14ac:dyDescent="0.2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row>
    <row r="123" spans="1:30" ht="12.75" customHeight="1" x14ac:dyDescent="0.2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row>
    <row r="124" spans="1:30" ht="12.75" customHeight="1" x14ac:dyDescent="0.2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row>
    <row r="125" spans="1:30" ht="12.75" customHeight="1" x14ac:dyDescent="0.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row>
    <row r="126" spans="1:30" ht="12.75" customHeight="1" x14ac:dyDescent="0.2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row>
    <row r="127" spans="1:30" ht="12.75" customHeight="1" x14ac:dyDescent="0.2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row>
    <row r="128" spans="1:30" ht="12.75" customHeight="1" x14ac:dyDescent="0.2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row>
    <row r="129" spans="1:30" ht="12.75" customHeight="1" x14ac:dyDescent="0.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row>
    <row r="130" spans="1:30" ht="12.75" customHeight="1" x14ac:dyDescent="0.2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row>
    <row r="131" spans="1:30" ht="12.75" customHeight="1" x14ac:dyDescent="0.2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row>
    <row r="132" spans="1:30" ht="12.75" customHeight="1" x14ac:dyDescent="0.2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row>
    <row r="133" spans="1:30" ht="12.75" customHeight="1" x14ac:dyDescent="0.2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row>
    <row r="134" spans="1:30" ht="12.75" customHeight="1" x14ac:dyDescent="0.2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row>
    <row r="135" spans="1:30" ht="12.75" customHeight="1" x14ac:dyDescent="0.2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row>
    <row r="136" spans="1:30" ht="12.75" customHeight="1" x14ac:dyDescent="0.2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row>
    <row r="137" spans="1:30" ht="12.75" customHeight="1" x14ac:dyDescent="0.2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row>
    <row r="138" spans="1:30" ht="12.75" customHeight="1" x14ac:dyDescent="0.2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row>
    <row r="139" spans="1:30" ht="12.75" customHeight="1" x14ac:dyDescent="0.2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row>
    <row r="140" spans="1:30" ht="12.75" customHeight="1" x14ac:dyDescent="0.2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row>
    <row r="141" spans="1:30" ht="12.75" customHeight="1" x14ac:dyDescent="0.2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row>
    <row r="142" spans="1:30" ht="12.75" customHeight="1" x14ac:dyDescent="0.2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row>
    <row r="143" spans="1:30" ht="12.75" customHeight="1" x14ac:dyDescent="0.2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row>
    <row r="144" spans="1:30" ht="12.75" customHeight="1" x14ac:dyDescent="0.2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row>
    <row r="145" spans="1:30" ht="12.75" customHeight="1" x14ac:dyDescent="0.2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row>
    <row r="146" spans="1:30" ht="12.75" customHeight="1" x14ac:dyDescent="0.2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row>
    <row r="147" spans="1:30" ht="12.75" customHeight="1" x14ac:dyDescent="0.2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row>
    <row r="148" spans="1:30" ht="12.75" customHeight="1" x14ac:dyDescent="0.2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row>
    <row r="149" spans="1:30" ht="12.75" customHeight="1" x14ac:dyDescent="0.2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row>
    <row r="150" spans="1:30" ht="12.75" customHeight="1" x14ac:dyDescent="0.2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row>
    <row r="151" spans="1:30" ht="12.75" customHeight="1" x14ac:dyDescent="0.2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row>
    <row r="152" spans="1:30" ht="12.75" customHeight="1" x14ac:dyDescent="0.2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row>
    <row r="153" spans="1:30" ht="12.75" customHeight="1" x14ac:dyDescent="0.2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row>
    <row r="154" spans="1:30" ht="12.75" customHeight="1" x14ac:dyDescent="0.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row>
    <row r="155" spans="1:30" ht="12.75" customHeight="1" x14ac:dyDescent="0.2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row>
    <row r="156" spans="1:30" ht="12.75" customHeight="1" x14ac:dyDescent="0.2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row>
    <row r="157" spans="1:30" ht="12.75" customHeight="1" x14ac:dyDescent="0.2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row>
    <row r="158" spans="1:30" ht="12.75" customHeight="1" x14ac:dyDescent="0.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row>
    <row r="159" spans="1:30" ht="12.75" customHeight="1" x14ac:dyDescent="0.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row>
    <row r="160" spans="1:30" ht="12.75" customHeight="1" x14ac:dyDescent="0.2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row>
    <row r="161" spans="1:30" ht="12.75" customHeight="1" x14ac:dyDescent="0.2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row>
    <row r="162" spans="1:30" ht="12.75" customHeight="1" x14ac:dyDescent="0.2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row>
    <row r="163" spans="1:30" ht="12.75" customHeight="1" x14ac:dyDescent="0.2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row>
    <row r="164" spans="1:30" ht="12.75" customHeight="1" x14ac:dyDescent="0.2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row>
    <row r="165" spans="1:30" ht="12.75" customHeight="1" x14ac:dyDescent="0.2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row>
    <row r="166" spans="1:30" ht="12.75" customHeight="1" x14ac:dyDescent="0.2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row>
    <row r="167" spans="1:30" ht="12.75" customHeight="1" x14ac:dyDescent="0.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row>
    <row r="168" spans="1:30" ht="12.75" customHeight="1"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row>
    <row r="169" spans="1:30" ht="12.75" customHeight="1" x14ac:dyDescent="0.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row>
    <row r="170" spans="1:30" ht="12.75" customHeight="1" x14ac:dyDescent="0.2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row>
    <row r="171" spans="1:30" ht="12.75" customHeight="1" x14ac:dyDescent="0.2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row>
    <row r="172" spans="1:30" ht="12.75" customHeight="1" x14ac:dyDescent="0.2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row>
    <row r="173" spans="1:30" ht="12.75" customHeight="1" x14ac:dyDescent="0.2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row>
    <row r="174" spans="1:30" ht="12.75" customHeight="1" x14ac:dyDescent="0.2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row>
    <row r="175" spans="1:30" ht="12.75" customHeight="1" x14ac:dyDescent="0.2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row>
    <row r="176" spans="1:30" ht="12.75" customHeight="1" x14ac:dyDescent="0.2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row>
    <row r="177" spans="1:30" ht="12.75" customHeight="1" x14ac:dyDescent="0.2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row>
    <row r="178" spans="1:30" ht="12.75" customHeight="1" x14ac:dyDescent="0.2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row>
    <row r="179" spans="1:30" ht="12.75" customHeight="1" x14ac:dyDescent="0.2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row>
    <row r="180" spans="1:30" ht="12.75" customHeight="1" x14ac:dyDescent="0.2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row>
    <row r="181" spans="1:30" ht="12.75" customHeight="1" x14ac:dyDescent="0.2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row>
    <row r="182" spans="1:30" ht="12.75" customHeight="1" x14ac:dyDescent="0.2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row>
    <row r="183" spans="1:30" ht="12.75" customHeight="1" x14ac:dyDescent="0.2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row>
    <row r="184" spans="1:30" ht="12.75" customHeight="1" x14ac:dyDescent="0.2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row>
    <row r="185" spans="1:30" ht="12.75" customHeight="1" x14ac:dyDescent="0.2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row>
    <row r="186" spans="1:30" ht="12.75" customHeight="1" x14ac:dyDescent="0.2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row>
    <row r="187" spans="1:30" ht="12.75" customHeight="1" x14ac:dyDescent="0.2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row>
    <row r="188" spans="1:30" ht="12.75" customHeight="1" x14ac:dyDescent="0.2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row>
    <row r="189" spans="1:30" ht="12.75" customHeight="1" x14ac:dyDescent="0.2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row>
    <row r="190" spans="1:30" ht="12.75" customHeight="1" x14ac:dyDescent="0.2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row>
    <row r="191" spans="1:30" ht="12.75" customHeight="1" x14ac:dyDescent="0.2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row>
    <row r="192" spans="1:30" ht="12.75" customHeight="1" x14ac:dyDescent="0.2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row>
    <row r="193" spans="1:30" ht="12.75" customHeight="1" x14ac:dyDescent="0.2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row>
    <row r="194" spans="1:30" ht="12.75" customHeight="1" x14ac:dyDescent="0.2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row>
    <row r="195" spans="1:30" ht="12.75" customHeight="1" x14ac:dyDescent="0.2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row>
    <row r="196" spans="1:30" ht="12.75" customHeight="1" x14ac:dyDescent="0.2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row>
    <row r="197" spans="1:30" ht="12.75" customHeight="1" x14ac:dyDescent="0.2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row>
    <row r="198" spans="1:30" ht="12.75" customHeight="1" x14ac:dyDescent="0.2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row>
    <row r="199" spans="1:30" ht="12.75" customHeight="1" x14ac:dyDescent="0.2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row>
    <row r="200" spans="1:30" ht="12.75" customHeight="1" x14ac:dyDescent="0.2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row>
    <row r="201" spans="1:30" ht="12.75" customHeight="1" x14ac:dyDescent="0.2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row>
    <row r="202" spans="1:30" ht="12.75" customHeight="1" x14ac:dyDescent="0.2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row>
    <row r="203" spans="1:30" ht="12.75" customHeight="1" x14ac:dyDescent="0.2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row>
    <row r="204" spans="1:30" ht="12.75" customHeight="1" x14ac:dyDescent="0.2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row>
    <row r="205" spans="1:30" ht="12.75" customHeight="1" x14ac:dyDescent="0.2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row>
    <row r="206" spans="1:30" ht="12.75" customHeight="1" x14ac:dyDescent="0.2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row>
    <row r="207" spans="1:30" ht="12.75" customHeight="1" x14ac:dyDescent="0.2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row>
    <row r="208" spans="1:30" ht="12.75" customHeight="1" x14ac:dyDescent="0.2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row>
    <row r="209" spans="1:30" ht="12.75" customHeight="1" x14ac:dyDescent="0.2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row>
    <row r="210" spans="1:30" ht="12.75" customHeight="1" x14ac:dyDescent="0.2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row>
    <row r="211" spans="1:30" ht="12.75" customHeight="1" x14ac:dyDescent="0.2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row>
    <row r="212" spans="1:30" ht="12.75" customHeight="1" x14ac:dyDescent="0.2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row>
    <row r="213" spans="1:30" ht="12.75" customHeight="1" x14ac:dyDescent="0.2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row>
    <row r="214" spans="1:30" ht="12.75" customHeight="1" x14ac:dyDescent="0.2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row>
    <row r="215" spans="1:30" ht="12.75" customHeight="1" x14ac:dyDescent="0.2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row>
    <row r="216" spans="1:30" ht="12.75" customHeight="1" x14ac:dyDescent="0.2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row>
    <row r="217" spans="1:30" ht="12.75" customHeight="1" x14ac:dyDescent="0.2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row>
    <row r="218" spans="1:30" ht="12.75" customHeight="1" x14ac:dyDescent="0.2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row>
    <row r="219" spans="1:30" ht="12.75" customHeight="1" x14ac:dyDescent="0.2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row>
    <row r="220" spans="1:30" ht="12.75" customHeight="1" x14ac:dyDescent="0.2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row>
    <row r="221" spans="1:30" ht="12.75" customHeight="1" x14ac:dyDescent="0.25">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row>
    <row r="222" spans="1:30" ht="12.75" customHeight="1" x14ac:dyDescent="0.25">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row>
    <row r="223" spans="1:30" ht="12.75" customHeight="1" x14ac:dyDescent="0.25">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row>
    <row r="224" spans="1:30" ht="12.75" customHeight="1" x14ac:dyDescent="0.25">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row>
    <row r="225" spans="1:30" ht="12.75" customHeight="1" x14ac:dyDescent="0.2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row>
    <row r="226" spans="1:30" ht="12.75" customHeight="1" x14ac:dyDescent="0.25">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row>
    <row r="227" spans="1:30" ht="12.75" customHeight="1" x14ac:dyDescent="0.25">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row>
    <row r="228" spans="1:30" ht="12.75" customHeight="1" x14ac:dyDescent="0.25">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row>
    <row r="229" spans="1:30" ht="12.75" customHeight="1" x14ac:dyDescent="0.25">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row>
    <row r="230" spans="1:30" ht="12.75" customHeight="1" x14ac:dyDescent="0.25">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row>
    <row r="231" spans="1:30" ht="12.75" customHeight="1" x14ac:dyDescent="0.25">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row>
    <row r="232" spans="1:30" ht="12.75" customHeight="1" x14ac:dyDescent="0.25">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row>
    <row r="233" spans="1:30" ht="12.75" customHeight="1" x14ac:dyDescent="0.25">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row>
    <row r="234" spans="1:30" ht="12.75" customHeight="1" x14ac:dyDescent="0.25">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row>
    <row r="235" spans="1:30" ht="12.75" customHeight="1" x14ac:dyDescent="0.25">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row>
    <row r="236" spans="1:30" ht="12.75" customHeight="1" x14ac:dyDescent="0.25">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row>
    <row r="237" spans="1:30" ht="12.75" customHeight="1" x14ac:dyDescent="0.25">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row>
    <row r="238" spans="1:30" ht="12.75" customHeight="1" x14ac:dyDescent="0.25">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row>
    <row r="239" spans="1:30" ht="12.75" customHeight="1" x14ac:dyDescent="0.25">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row>
    <row r="240" spans="1:30" ht="12.75" customHeight="1" x14ac:dyDescent="0.25">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row>
    <row r="241" spans="1:30" ht="12.75" customHeight="1" x14ac:dyDescent="0.25">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row>
    <row r="242" spans="1:30" ht="12.75" customHeight="1" x14ac:dyDescent="0.25">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row>
    <row r="243" spans="1:30" ht="12.75" customHeight="1" x14ac:dyDescent="0.25">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row>
    <row r="244" spans="1:30" ht="12.75" customHeight="1" x14ac:dyDescent="0.25">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row>
    <row r="245" spans="1:30" ht="12.75" customHeight="1" x14ac:dyDescent="0.25">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row>
    <row r="246" spans="1:30" ht="12.75" customHeight="1" x14ac:dyDescent="0.25">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row>
    <row r="247" spans="1:30" ht="12.75" customHeight="1" x14ac:dyDescent="0.25">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row>
    <row r="248" spans="1:30" ht="12.75" customHeight="1" x14ac:dyDescent="0.25">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row>
    <row r="249" spans="1:30" ht="12.75" customHeight="1" x14ac:dyDescent="0.25">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row>
    <row r="250" spans="1:30" ht="12.75" customHeight="1" x14ac:dyDescent="0.25">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row>
    <row r="251" spans="1:30" ht="12.75" customHeight="1" x14ac:dyDescent="0.25">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row>
    <row r="252" spans="1:30" ht="12.75" customHeight="1" x14ac:dyDescent="0.25">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row>
    <row r="253" spans="1:30" ht="12.75" customHeight="1" x14ac:dyDescent="0.25">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row>
    <row r="254" spans="1:30" ht="12.75" customHeight="1" x14ac:dyDescent="0.25">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row>
    <row r="255" spans="1:30" ht="12.75" customHeight="1" x14ac:dyDescent="0.25">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row>
    <row r="256" spans="1:30" ht="12.75" customHeight="1" x14ac:dyDescent="0.25">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row>
    <row r="257" spans="1:30" ht="12.75" customHeight="1" x14ac:dyDescent="0.25">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row>
    <row r="258" spans="1:30" ht="12.75" customHeight="1" x14ac:dyDescent="0.25">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row>
    <row r="259" spans="1:30" ht="12.75" customHeight="1" x14ac:dyDescent="0.25">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row>
    <row r="260" spans="1:30" ht="12.75" customHeight="1" x14ac:dyDescent="0.25">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row>
    <row r="261" spans="1:30" ht="12.75" customHeight="1" x14ac:dyDescent="0.25">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row>
    <row r="262" spans="1:30" ht="12.75" customHeight="1" x14ac:dyDescent="0.25">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row>
    <row r="263" spans="1:30" ht="12.75" customHeight="1" x14ac:dyDescent="0.25">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row>
    <row r="264" spans="1:30" ht="12.75" customHeight="1" x14ac:dyDescent="0.25">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row>
    <row r="265" spans="1:30" ht="12.75" customHeight="1" x14ac:dyDescent="0.2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row>
    <row r="266" spans="1:30" ht="12.75" customHeight="1" x14ac:dyDescent="0.25">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row>
    <row r="267" spans="1:30" ht="12.75" customHeight="1" x14ac:dyDescent="0.25">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row>
    <row r="268" spans="1:30" ht="12.75" customHeight="1" x14ac:dyDescent="0.25">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row>
    <row r="269" spans="1:30" ht="12.75" customHeight="1" x14ac:dyDescent="0.25">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row>
    <row r="270" spans="1:30" ht="12.75" customHeight="1" x14ac:dyDescent="0.25">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row>
    <row r="271" spans="1:30" ht="12.75" customHeight="1" x14ac:dyDescent="0.25">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row>
    <row r="272" spans="1:30" ht="12.75" customHeight="1" x14ac:dyDescent="0.25">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row>
    <row r="273" spans="1:30" ht="12.75" customHeight="1" x14ac:dyDescent="0.25">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row>
    <row r="274" spans="1:30" ht="12.75" customHeight="1" x14ac:dyDescent="0.25">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row>
    <row r="275" spans="1:30" ht="12.75" customHeight="1" x14ac:dyDescent="0.25">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row>
    <row r="276" spans="1:30" ht="12.75" customHeight="1" x14ac:dyDescent="0.25">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row>
    <row r="277" spans="1:30" ht="12.75" customHeight="1" x14ac:dyDescent="0.25">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row>
    <row r="278" spans="1:30" ht="12.75" customHeight="1" x14ac:dyDescent="0.25">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row>
    <row r="279" spans="1:30" ht="12.75" customHeight="1" x14ac:dyDescent="0.25">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row>
    <row r="280" spans="1:30" ht="12.75" customHeight="1" x14ac:dyDescent="0.25">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row>
    <row r="281" spans="1:30" ht="12.75" customHeight="1" x14ac:dyDescent="0.25">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row>
    <row r="282" spans="1:30" ht="12.75" customHeight="1" x14ac:dyDescent="0.25">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row>
    <row r="283" spans="1:30" ht="12.75" customHeight="1" x14ac:dyDescent="0.25">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row>
    <row r="284" spans="1:30" ht="12.75" customHeight="1" x14ac:dyDescent="0.25">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row>
    <row r="285" spans="1:30" ht="12.75" customHeight="1" x14ac:dyDescent="0.25">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row>
    <row r="286" spans="1:30" ht="12.75" customHeight="1" x14ac:dyDescent="0.25">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row>
    <row r="287" spans="1:30" ht="12.75" customHeight="1" x14ac:dyDescent="0.25">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row>
    <row r="288" spans="1:30" ht="12.75" customHeight="1" x14ac:dyDescent="0.25">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c r="AA288" s="43"/>
      <c r="AB288" s="43"/>
      <c r="AC288" s="43"/>
      <c r="AD288" s="43"/>
    </row>
    <row r="289" spans="1:30" ht="12.75" customHeight="1" x14ac:dyDescent="0.25">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row>
    <row r="290" spans="1:30" ht="12.75" customHeight="1" x14ac:dyDescent="0.25">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c r="AA290" s="43"/>
      <c r="AB290" s="43"/>
      <c r="AC290" s="43"/>
      <c r="AD290" s="43"/>
    </row>
    <row r="291" spans="1:30" ht="12.75" customHeight="1" x14ac:dyDescent="0.25">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row>
    <row r="292" spans="1:30" ht="12.75" customHeight="1" x14ac:dyDescent="0.25">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c r="AA292" s="43"/>
      <c r="AB292" s="43"/>
      <c r="AC292" s="43"/>
      <c r="AD292" s="43"/>
    </row>
    <row r="293" spans="1:30" ht="12.75" customHeight="1" x14ac:dyDescent="0.25">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c r="AA293" s="43"/>
      <c r="AB293" s="43"/>
      <c r="AC293" s="43"/>
      <c r="AD293" s="43"/>
    </row>
    <row r="294" spans="1:30" ht="12.75" customHeight="1" x14ac:dyDescent="0.25">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c r="AA294" s="43"/>
      <c r="AB294" s="43"/>
      <c r="AC294" s="43"/>
      <c r="AD294" s="43"/>
    </row>
    <row r="295" spans="1:30" ht="12.75" customHeight="1" x14ac:dyDescent="0.25">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c r="AA295" s="43"/>
      <c r="AB295" s="43"/>
      <c r="AC295" s="43"/>
      <c r="AD295" s="43"/>
    </row>
    <row r="296" spans="1:30" ht="12.75" customHeight="1" x14ac:dyDescent="0.25">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row>
    <row r="297" spans="1:30" ht="12.75" customHeight="1" x14ac:dyDescent="0.25">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c r="AA297" s="43"/>
      <c r="AB297" s="43"/>
      <c r="AC297" s="43"/>
      <c r="AD297" s="43"/>
    </row>
    <row r="298" spans="1:30" ht="12.75" customHeight="1" x14ac:dyDescent="0.25">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row>
    <row r="299" spans="1:30" ht="12.75" customHeight="1" x14ac:dyDescent="0.25">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c r="AA299" s="43"/>
      <c r="AB299" s="43"/>
      <c r="AC299" s="43"/>
      <c r="AD299" s="43"/>
    </row>
    <row r="300" spans="1:30" ht="12.75" customHeight="1" x14ac:dyDescent="0.25">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row>
    <row r="301" spans="1:30" ht="12.75" customHeight="1" x14ac:dyDescent="0.25">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row>
    <row r="302" spans="1:30" ht="12.75" customHeight="1" x14ac:dyDescent="0.25">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row>
    <row r="303" spans="1:30" ht="12.75" customHeight="1" x14ac:dyDescent="0.25">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c r="AA303" s="43"/>
      <c r="AB303" s="43"/>
      <c r="AC303" s="43"/>
      <c r="AD303" s="43"/>
    </row>
    <row r="304" spans="1:30" ht="12.75" customHeight="1" x14ac:dyDescent="0.25">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row>
    <row r="305" spans="1:30" ht="12.75" customHeight="1" x14ac:dyDescent="0.25">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c r="AA305" s="43"/>
      <c r="AB305" s="43"/>
      <c r="AC305" s="43"/>
      <c r="AD305" s="43"/>
    </row>
    <row r="306" spans="1:30" ht="12.75" customHeight="1" x14ac:dyDescent="0.25">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row>
    <row r="307" spans="1:30" ht="12.75" customHeight="1" x14ac:dyDescent="0.25">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row>
    <row r="308" spans="1:30" ht="12.75" customHeight="1" x14ac:dyDescent="0.25">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row>
    <row r="309" spans="1:30" ht="12.75" customHeight="1" x14ac:dyDescent="0.25">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row>
    <row r="310" spans="1:30" ht="12.75" customHeight="1" x14ac:dyDescent="0.25">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row>
    <row r="311" spans="1:30" ht="12.75" customHeight="1" x14ac:dyDescent="0.25">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row>
    <row r="312" spans="1:30" ht="12.75" customHeight="1" x14ac:dyDescent="0.25">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c r="AA312" s="43"/>
      <c r="AB312" s="43"/>
      <c r="AC312" s="43"/>
      <c r="AD312" s="43"/>
    </row>
    <row r="313" spans="1:30" ht="12.75" customHeight="1" x14ac:dyDescent="0.25">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c r="AA313" s="43"/>
      <c r="AB313" s="43"/>
      <c r="AC313" s="43"/>
      <c r="AD313" s="43"/>
    </row>
    <row r="314" spans="1:30" ht="12.75" customHeight="1" x14ac:dyDescent="0.25">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c r="AA314" s="43"/>
      <c r="AB314" s="43"/>
      <c r="AC314" s="43"/>
      <c r="AD314" s="43"/>
    </row>
    <row r="315" spans="1:30" ht="12.75" customHeight="1" x14ac:dyDescent="0.25">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c r="AA315" s="43"/>
      <c r="AB315" s="43"/>
      <c r="AC315" s="43"/>
      <c r="AD315" s="43"/>
    </row>
    <row r="316" spans="1:30" ht="12.75" customHeight="1" x14ac:dyDescent="0.25">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c r="AA316" s="43"/>
      <c r="AB316" s="43"/>
      <c r="AC316" s="43"/>
      <c r="AD316" s="43"/>
    </row>
    <row r="317" spans="1:30" ht="12.75" customHeight="1" x14ac:dyDescent="0.25">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c r="AA317" s="43"/>
      <c r="AB317" s="43"/>
      <c r="AC317" s="43"/>
      <c r="AD317" s="43"/>
    </row>
    <row r="318" spans="1:30" ht="12.75" customHeight="1" x14ac:dyDescent="0.25">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row>
    <row r="319" spans="1:30" ht="12.75" customHeight="1" x14ac:dyDescent="0.25">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row>
    <row r="320" spans="1:30" ht="12.75" customHeight="1" x14ac:dyDescent="0.25">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c r="AA320" s="43"/>
      <c r="AB320" s="43"/>
      <c r="AC320" s="43"/>
      <c r="AD320" s="43"/>
    </row>
    <row r="321" spans="1:30" ht="12.75" customHeight="1" x14ac:dyDescent="0.25">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c r="AA321" s="43"/>
      <c r="AB321" s="43"/>
      <c r="AC321" s="43"/>
      <c r="AD321" s="43"/>
    </row>
    <row r="322" spans="1:30" ht="12.75" customHeight="1" x14ac:dyDescent="0.25">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c r="AA322" s="43"/>
      <c r="AB322" s="43"/>
      <c r="AC322" s="43"/>
      <c r="AD322" s="43"/>
    </row>
    <row r="323" spans="1:30" ht="12.75" customHeight="1" x14ac:dyDescent="0.25">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c r="AA323" s="43"/>
      <c r="AB323" s="43"/>
      <c r="AC323" s="43"/>
      <c r="AD323" s="43"/>
    </row>
    <row r="324" spans="1:30" ht="12.75" customHeight="1" x14ac:dyDescent="0.25">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c r="AA324" s="43"/>
      <c r="AB324" s="43"/>
      <c r="AC324" s="43"/>
      <c r="AD324" s="43"/>
    </row>
    <row r="325" spans="1:30" ht="12.75" customHeight="1" x14ac:dyDescent="0.25">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c r="AA325" s="43"/>
      <c r="AB325" s="43"/>
      <c r="AC325" s="43"/>
      <c r="AD325" s="43"/>
    </row>
    <row r="326" spans="1:30" ht="12.75" customHeight="1" x14ac:dyDescent="0.25">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c r="AA326" s="43"/>
      <c r="AB326" s="43"/>
      <c r="AC326" s="43"/>
      <c r="AD326" s="43"/>
    </row>
    <row r="327" spans="1:30" ht="12.75" customHeight="1" x14ac:dyDescent="0.25">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c r="AA327" s="43"/>
      <c r="AB327" s="43"/>
      <c r="AC327" s="43"/>
      <c r="AD327" s="43"/>
    </row>
    <row r="328" spans="1:30" ht="12.75" customHeight="1" x14ac:dyDescent="0.25">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c r="AA328" s="43"/>
      <c r="AB328" s="43"/>
      <c r="AC328" s="43"/>
      <c r="AD328" s="43"/>
    </row>
    <row r="329" spans="1:30" ht="12.75" customHeight="1" x14ac:dyDescent="0.25">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c r="AA329" s="43"/>
      <c r="AB329" s="43"/>
      <c r="AC329" s="43"/>
      <c r="AD329" s="43"/>
    </row>
    <row r="330" spans="1:30" ht="12.75" customHeight="1" x14ac:dyDescent="0.25">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c r="AA330" s="43"/>
      <c r="AB330" s="43"/>
      <c r="AC330" s="43"/>
      <c r="AD330" s="43"/>
    </row>
    <row r="331" spans="1:30" ht="12.75" customHeight="1" x14ac:dyDescent="0.25">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c r="AA331" s="43"/>
      <c r="AB331" s="43"/>
      <c r="AC331" s="43"/>
      <c r="AD331" s="43"/>
    </row>
    <row r="332" spans="1:30" ht="12.75" customHeight="1" x14ac:dyDescent="0.25">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c r="AA332" s="43"/>
      <c r="AB332" s="43"/>
      <c r="AC332" s="43"/>
      <c r="AD332" s="43"/>
    </row>
    <row r="333" spans="1:30" ht="12.75" customHeight="1" x14ac:dyDescent="0.25">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c r="AA333" s="43"/>
      <c r="AB333" s="43"/>
      <c r="AC333" s="43"/>
      <c r="AD333" s="43"/>
    </row>
    <row r="334" spans="1:30" ht="12.75" customHeight="1" x14ac:dyDescent="0.25">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c r="AA334" s="43"/>
      <c r="AB334" s="43"/>
      <c r="AC334" s="43"/>
      <c r="AD334" s="43"/>
    </row>
    <row r="335" spans="1:30" ht="12.75" customHeight="1" x14ac:dyDescent="0.25">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c r="AA335" s="43"/>
      <c r="AB335" s="43"/>
      <c r="AC335" s="43"/>
      <c r="AD335" s="43"/>
    </row>
    <row r="336" spans="1:30" ht="12.75" customHeight="1" x14ac:dyDescent="0.25">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c r="AA336" s="43"/>
      <c r="AB336" s="43"/>
      <c r="AC336" s="43"/>
      <c r="AD336" s="43"/>
    </row>
    <row r="337" spans="1:30" ht="12.75" customHeight="1" x14ac:dyDescent="0.25">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c r="AA337" s="43"/>
      <c r="AB337" s="43"/>
      <c r="AC337" s="43"/>
      <c r="AD337" s="43"/>
    </row>
    <row r="338" spans="1:30" ht="12.75" customHeight="1" x14ac:dyDescent="0.25">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row>
    <row r="339" spans="1:30" ht="12.75" customHeight="1" x14ac:dyDescent="0.25">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c r="AA339" s="43"/>
      <c r="AB339" s="43"/>
      <c r="AC339" s="43"/>
      <c r="AD339" s="43"/>
    </row>
    <row r="340" spans="1:30" ht="12.75" customHeight="1" x14ac:dyDescent="0.25">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c r="AA340" s="43"/>
      <c r="AB340" s="43"/>
      <c r="AC340" s="43"/>
      <c r="AD340" s="43"/>
    </row>
    <row r="341" spans="1:30" ht="12.75" customHeight="1" x14ac:dyDescent="0.25">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c r="AA341" s="43"/>
      <c r="AB341" s="43"/>
      <c r="AC341" s="43"/>
      <c r="AD341" s="43"/>
    </row>
    <row r="342" spans="1:30" ht="12.75" customHeight="1" x14ac:dyDescent="0.25">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c r="AA342" s="43"/>
      <c r="AB342" s="43"/>
      <c r="AC342" s="43"/>
      <c r="AD342" s="43"/>
    </row>
    <row r="343" spans="1:30" ht="12.75" customHeight="1" x14ac:dyDescent="0.25">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c r="AA343" s="43"/>
      <c r="AB343" s="43"/>
      <c r="AC343" s="43"/>
      <c r="AD343" s="43"/>
    </row>
    <row r="344" spans="1:30" ht="12.75" customHeight="1" x14ac:dyDescent="0.25">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c r="AA344" s="43"/>
      <c r="AB344" s="43"/>
      <c r="AC344" s="43"/>
      <c r="AD344" s="43"/>
    </row>
    <row r="345" spans="1:30" ht="12.75" customHeight="1" x14ac:dyDescent="0.25">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c r="AA345" s="43"/>
      <c r="AB345" s="43"/>
      <c r="AC345" s="43"/>
      <c r="AD345" s="43"/>
    </row>
    <row r="346" spans="1:30" ht="12.75" customHeight="1" x14ac:dyDescent="0.25">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c r="AA346" s="43"/>
      <c r="AB346" s="43"/>
      <c r="AC346" s="43"/>
      <c r="AD346" s="43"/>
    </row>
    <row r="347" spans="1:30" ht="12.75" customHeight="1" x14ac:dyDescent="0.25">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c r="AA347" s="43"/>
      <c r="AB347" s="43"/>
      <c r="AC347" s="43"/>
      <c r="AD347" s="43"/>
    </row>
    <row r="348" spans="1:30" ht="12.75" customHeight="1" x14ac:dyDescent="0.25">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c r="AA348" s="43"/>
      <c r="AB348" s="43"/>
      <c r="AC348" s="43"/>
      <c r="AD348" s="43"/>
    </row>
    <row r="349" spans="1:30" ht="12.75" customHeight="1" x14ac:dyDescent="0.25">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c r="AA349" s="43"/>
      <c r="AB349" s="43"/>
      <c r="AC349" s="43"/>
      <c r="AD349" s="43"/>
    </row>
    <row r="350" spans="1:30" ht="12.75" customHeight="1" x14ac:dyDescent="0.25">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c r="AA350" s="43"/>
      <c r="AB350" s="43"/>
      <c r="AC350" s="43"/>
      <c r="AD350" s="43"/>
    </row>
    <row r="351" spans="1:30" ht="12.75" customHeight="1" x14ac:dyDescent="0.25">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c r="AA351" s="43"/>
      <c r="AB351" s="43"/>
      <c r="AC351" s="43"/>
      <c r="AD351" s="43"/>
    </row>
    <row r="352" spans="1:30" ht="12.75" customHeight="1" x14ac:dyDescent="0.25">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c r="AA352" s="43"/>
      <c r="AB352" s="43"/>
      <c r="AC352" s="43"/>
      <c r="AD352" s="43"/>
    </row>
    <row r="353" spans="1:30" ht="12.75" customHeight="1" x14ac:dyDescent="0.25">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c r="AA353" s="43"/>
      <c r="AB353" s="43"/>
      <c r="AC353" s="43"/>
      <c r="AD353" s="43"/>
    </row>
    <row r="354" spans="1:30" ht="12.75" customHeight="1" x14ac:dyDescent="0.25">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c r="AA354" s="43"/>
      <c r="AB354" s="43"/>
      <c r="AC354" s="43"/>
      <c r="AD354" s="43"/>
    </row>
    <row r="355" spans="1:30" ht="12.75" customHeight="1" x14ac:dyDescent="0.25">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c r="AA355" s="43"/>
      <c r="AB355" s="43"/>
      <c r="AC355" s="43"/>
      <c r="AD355" s="43"/>
    </row>
    <row r="356" spans="1:30" ht="12.75" customHeight="1" x14ac:dyDescent="0.25">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c r="AA356" s="43"/>
      <c r="AB356" s="43"/>
      <c r="AC356" s="43"/>
      <c r="AD356" s="43"/>
    </row>
    <row r="357" spans="1:30" ht="12.75" customHeight="1" x14ac:dyDescent="0.25">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c r="AA357" s="43"/>
      <c r="AB357" s="43"/>
      <c r="AC357" s="43"/>
      <c r="AD357" s="43"/>
    </row>
    <row r="358" spans="1:30" ht="12.75" customHeight="1" x14ac:dyDescent="0.25">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c r="AA358" s="43"/>
      <c r="AB358" s="43"/>
      <c r="AC358" s="43"/>
      <c r="AD358" s="43"/>
    </row>
    <row r="359" spans="1:30" ht="12.75" customHeight="1" x14ac:dyDescent="0.25">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c r="AA359" s="43"/>
      <c r="AB359" s="43"/>
      <c r="AC359" s="43"/>
      <c r="AD359" s="43"/>
    </row>
    <row r="360" spans="1:30" ht="12.75" customHeight="1" x14ac:dyDescent="0.25">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c r="AA360" s="43"/>
      <c r="AB360" s="43"/>
      <c r="AC360" s="43"/>
      <c r="AD360" s="43"/>
    </row>
    <row r="361" spans="1:30" ht="12.75" customHeight="1" x14ac:dyDescent="0.25">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c r="AA361" s="43"/>
      <c r="AB361" s="43"/>
      <c r="AC361" s="43"/>
      <c r="AD361" s="43"/>
    </row>
    <row r="362" spans="1:30" ht="12.75" customHeight="1" x14ac:dyDescent="0.25">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c r="AA362" s="43"/>
      <c r="AB362" s="43"/>
      <c r="AC362" s="43"/>
      <c r="AD362" s="43"/>
    </row>
    <row r="363" spans="1:30" ht="12.75" customHeight="1" x14ac:dyDescent="0.25">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c r="AA363" s="43"/>
      <c r="AB363" s="43"/>
      <c r="AC363" s="43"/>
      <c r="AD363" s="43"/>
    </row>
    <row r="364" spans="1:30" ht="12.75" customHeight="1" x14ac:dyDescent="0.25">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c r="AA364" s="43"/>
      <c r="AB364" s="43"/>
      <c r="AC364" s="43"/>
      <c r="AD364" s="43"/>
    </row>
    <row r="365" spans="1:30" ht="12.75" customHeight="1" x14ac:dyDescent="0.25">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c r="AA365" s="43"/>
      <c r="AB365" s="43"/>
      <c r="AC365" s="43"/>
      <c r="AD365" s="43"/>
    </row>
    <row r="366" spans="1:30" ht="12.75" customHeight="1" x14ac:dyDescent="0.25">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c r="AA366" s="43"/>
      <c r="AB366" s="43"/>
      <c r="AC366" s="43"/>
      <c r="AD366" s="43"/>
    </row>
    <row r="367" spans="1:30" ht="12.75" customHeight="1" x14ac:dyDescent="0.25">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c r="AA367" s="43"/>
      <c r="AB367" s="43"/>
      <c r="AC367" s="43"/>
      <c r="AD367" s="43"/>
    </row>
    <row r="368" spans="1:30" ht="12.75" customHeight="1" x14ac:dyDescent="0.25">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c r="AA368" s="43"/>
      <c r="AB368" s="43"/>
      <c r="AC368" s="43"/>
      <c r="AD368" s="43"/>
    </row>
    <row r="369" spans="1:30" ht="12.75" customHeight="1" x14ac:dyDescent="0.25">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c r="AA369" s="43"/>
      <c r="AB369" s="43"/>
      <c r="AC369" s="43"/>
      <c r="AD369" s="43"/>
    </row>
    <row r="370" spans="1:30" ht="12.75" customHeight="1" x14ac:dyDescent="0.25">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c r="AA370" s="43"/>
      <c r="AB370" s="43"/>
      <c r="AC370" s="43"/>
      <c r="AD370" s="43"/>
    </row>
    <row r="371" spans="1:30" ht="12.75" customHeight="1" x14ac:dyDescent="0.25">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c r="AA371" s="43"/>
      <c r="AB371" s="43"/>
      <c r="AC371" s="43"/>
      <c r="AD371" s="43"/>
    </row>
    <row r="372" spans="1:30" ht="12.75" customHeight="1" x14ac:dyDescent="0.25">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c r="AA372" s="43"/>
      <c r="AB372" s="43"/>
      <c r="AC372" s="43"/>
      <c r="AD372" s="43"/>
    </row>
    <row r="373" spans="1:30" ht="12.75" customHeight="1" x14ac:dyDescent="0.25">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c r="AA373" s="43"/>
      <c r="AB373" s="43"/>
      <c r="AC373" s="43"/>
      <c r="AD373" s="43"/>
    </row>
    <row r="374" spans="1:30" ht="12.75" customHeight="1" x14ac:dyDescent="0.25">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c r="AA374" s="43"/>
      <c r="AB374" s="43"/>
      <c r="AC374" s="43"/>
      <c r="AD374" s="43"/>
    </row>
    <row r="375" spans="1:30" ht="12.75" customHeight="1" x14ac:dyDescent="0.25">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c r="AA375" s="43"/>
      <c r="AB375" s="43"/>
      <c r="AC375" s="43"/>
      <c r="AD375" s="43"/>
    </row>
    <row r="376" spans="1:30" ht="12.75" customHeight="1" x14ac:dyDescent="0.25">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c r="AA376" s="43"/>
      <c r="AB376" s="43"/>
      <c r="AC376" s="43"/>
      <c r="AD376" s="43"/>
    </row>
    <row r="377" spans="1:30" ht="12.75" customHeight="1" x14ac:dyDescent="0.25">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c r="AA377" s="43"/>
      <c r="AB377" s="43"/>
      <c r="AC377" s="43"/>
      <c r="AD377" s="43"/>
    </row>
    <row r="378" spans="1:30" ht="12.75" customHeight="1" x14ac:dyDescent="0.25">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c r="AA378" s="43"/>
      <c r="AB378" s="43"/>
      <c r="AC378" s="43"/>
      <c r="AD378" s="43"/>
    </row>
    <row r="379" spans="1:30" ht="12.75" customHeight="1" x14ac:dyDescent="0.25">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c r="AA379" s="43"/>
      <c r="AB379" s="43"/>
      <c r="AC379" s="43"/>
      <c r="AD379" s="43"/>
    </row>
    <row r="380" spans="1:30" ht="12.75" customHeight="1" x14ac:dyDescent="0.25">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c r="AA380" s="43"/>
      <c r="AB380" s="43"/>
      <c r="AC380" s="43"/>
      <c r="AD380" s="43"/>
    </row>
    <row r="381" spans="1:30" ht="12.75" customHeight="1" x14ac:dyDescent="0.25">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c r="AA381" s="43"/>
      <c r="AB381" s="43"/>
      <c r="AC381" s="43"/>
      <c r="AD381" s="43"/>
    </row>
    <row r="382" spans="1:30" ht="12.75" customHeight="1" x14ac:dyDescent="0.25">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c r="AA382" s="43"/>
      <c r="AB382" s="43"/>
      <c r="AC382" s="43"/>
      <c r="AD382" s="43"/>
    </row>
    <row r="383" spans="1:30" ht="12.75" customHeight="1" x14ac:dyDescent="0.25">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c r="AA383" s="43"/>
      <c r="AB383" s="43"/>
      <c r="AC383" s="43"/>
      <c r="AD383" s="43"/>
    </row>
    <row r="384" spans="1:30" ht="12.75" customHeight="1" x14ac:dyDescent="0.25">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c r="AA384" s="43"/>
      <c r="AB384" s="43"/>
      <c r="AC384" s="43"/>
      <c r="AD384" s="43"/>
    </row>
    <row r="385" spans="1:30" ht="12.75" customHeight="1" x14ac:dyDescent="0.25">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c r="AA385" s="43"/>
      <c r="AB385" s="43"/>
      <c r="AC385" s="43"/>
      <c r="AD385" s="43"/>
    </row>
    <row r="386" spans="1:30" ht="12.75" customHeight="1" x14ac:dyDescent="0.25">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c r="AA386" s="43"/>
      <c r="AB386" s="43"/>
      <c r="AC386" s="43"/>
      <c r="AD386" s="43"/>
    </row>
    <row r="387" spans="1:30" ht="12.75" customHeight="1" x14ac:dyDescent="0.25">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c r="AA387" s="43"/>
      <c r="AB387" s="43"/>
      <c r="AC387" s="43"/>
      <c r="AD387" s="43"/>
    </row>
    <row r="388" spans="1:30" ht="12.75" customHeight="1" x14ac:dyDescent="0.25">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c r="AA388" s="43"/>
      <c r="AB388" s="43"/>
      <c r="AC388" s="43"/>
      <c r="AD388" s="43"/>
    </row>
    <row r="389" spans="1:30" ht="12.75" customHeight="1" x14ac:dyDescent="0.25">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c r="AA389" s="43"/>
      <c r="AB389" s="43"/>
      <c r="AC389" s="43"/>
      <c r="AD389" s="43"/>
    </row>
    <row r="390" spans="1:30" ht="12.75" customHeight="1" x14ac:dyDescent="0.25">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c r="AA390" s="43"/>
      <c r="AB390" s="43"/>
      <c r="AC390" s="43"/>
      <c r="AD390" s="43"/>
    </row>
    <row r="391" spans="1:30" ht="12.75" customHeight="1" x14ac:dyDescent="0.25">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c r="AA391" s="43"/>
      <c r="AB391" s="43"/>
      <c r="AC391" s="43"/>
      <c r="AD391" s="43"/>
    </row>
    <row r="392" spans="1:30" ht="12.75" customHeight="1" x14ac:dyDescent="0.25">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c r="AA392" s="43"/>
      <c r="AB392" s="43"/>
      <c r="AC392" s="43"/>
      <c r="AD392" s="43"/>
    </row>
    <row r="393" spans="1:30" ht="12.75" customHeight="1" x14ac:dyDescent="0.25">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c r="AA393" s="43"/>
      <c r="AB393" s="43"/>
      <c r="AC393" s="43"/>
      <c r="AD393" s="43"/>
    </row>
    <row r="394" spans="1:30" ht="12.75" customHeight="1" x14ac:dyDescent="0.25">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c r="AA394" s="43"/>
      <c r="AB394" s="43"/>
      <c r="AC394" s="43"/>
      <c r="AD394" s="43"/>
    </row>
    <row r="395" spans="1:30" ht="12.75" customHeight="1" x14ac:dyDescent="0.25">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c r="AA395" s="43"/>
      <c r="AB395" s="43"/>
      <c r="AC395" s="43"/>
      <c r="AD395" s="43"/>
    </row>
    <row r="396" spans="1:30" ht="12.75" customHeight="1" x14ac:dyDescent="0.25">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c r="AA396" s="43"/>
      <c r="AB396" s="43"/>
      <c r="AC396" s="43"/>
      <c r="AD396" s="43"/>
    </row>
    <row r="397" spans="1:30" ht="12.75" customHeight="1" x14ac:dyDescent="0.25">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c r="AA397" s="43"/>
      <c r="AB397" s="43"/>
      <c r="AC397" s="43"/>
      <c r="AD397" s="43"/>
    </row>
    <row r="398" spans="1:30" ht="12.75" customHeight="1" x14ac:dyDescent="0.25">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c r="AA398" s="43"/>
      <c r="AB398" s="43"/>
      <c r="AC398" s="43"/>
      <c r="AD398" s="43"/>
    </row>
    <row r="399" spans="1:30" ht="12.75" customHeight="1" x14ac:dyDescent="0.25">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c r="AA399" s="43"/>
      <c r="AB399" s="43"/>
      <c r="AC399" s="43"/>
      <c r="AD399" s="43"/>
    </row>
    <row r="400" spans="1:30" ht="12.75" customHeight="1" x14ac:dyDescent="0.25">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c r="AA400" s="43"/>
      <c r="AB400" s="43"/>
      <c r="AC400" s="43"/>
      <c r="AD400" s="43"/>
    </row>
    <row r="401" spans="1:30" ht="12.75" customHeight="1" x14ac:dyDescent="0.25">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c r="AA401" s="43"/>
      <c r="AB401" s="43"/>
      <c r="AC401" s="43"/>
      <c r="AD401" s="43"/>
    </row>
    <row r="402" spans="1:30" ht="12.75" customHeight="1" x14ac:dyDescent="0.25">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c r="AA402" s="43"/>
      <c r="AB402" s="43"/>
      <c r="AC402" s="43"/>
      <c r="AD402" s="43"/>
    </row>
    <row r="403" spans="1:30" ht="12.75" customHeight="1" x14ac:dyDescent="0.25">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c r="AA403" s="43"/>
      <c r="AB403" s="43"/>
      <c r="AC403" s="43"/>
      <c r="AD403" s="43"/>
    </row>
    <row r="404" spans="1:30" ht="12.75" customHeight="1" x14ac:dyDescent="0.25">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c r="AA404" s="43"/>
      <c r="AB404" s="43"/>
      <c r="AC404" s="43"/>
      <c r="AD404" s="43"/>
    </row>
    <row r="405" spans="1:30" ht="12.75" customHeight="1" x14ac:dyDescent="0.25">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c r="AA405" s="43"/>
      <c r="AB405" s="43"/>
      <c r="AC405" s="43"/>
      <c r="AD405" s="43"/>
    </row>
    <row r="406" spans="1:30" ht="12.75" customHeight="1" x14ac:dyDescent="0.25">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c r="AA406" s="43"/>
      <c r="AB406" s="43"/>
      <c r="AC406" s="43"/>
      <c r="AD406" s="43"/>
    </row>
    <row r="407" spans="1:30" ht="12.75" customHeight="1" x14ac:dyDescent="0.25">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c r="AA407" s="43"/>
      <c r="AB407" s="43"/>
      <c r="AC407" s="43"/>
      <c r="AD407" s="43"/>
    </row>
    <row r="408" spans="1:30" ht="12.75" customHeight="1" x14ac:dyDescent="0.25">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c r="AA408" s="43"/>
      <c r="AB408" s="43"/>
      <c r="AC408" s="43"/>
      <c r="AD408" s="43"/>
    </row>
    <row r="409" spans="1:30" ht="12.75" customHeight="1" x14ac:dyDescent="0.25">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c r="AA409" s="43"/>
      <c r="AB409" s="43"/>
      <c r="AC409" s="43"/>
      <c r="AD409" s="43"/>
    </row>
    <row r="410" spans="1:30" ht="12.75" customHeight="1" x14ac:dyDescent="0.25">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c r="AA410" s="43"/>
      <c r="AB410" s="43"/>
      <c r="AC410" s="43"/>
      <c r="AD410" s="43"/>
    </row>
    <row r="411" spans="1:30" ht="12.75" customHeight="1" x14ac:dyDescent="0.25">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c r="AA411" s="43"/>
      <c r="AB411" s="43"/>
      <c r="AC411" s="43"/>
      <c r="AD411" s="43"/>
    </row>
    <row r="412" spans="1:30" ht="12.75" customHeight="1" x14ac:dyDescent="0.25">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c r="AA412" s="43"/>
      <c r="AB412" s="43"/>
      <c r="AC412" s="43"/>
      <c r="AD412" s="43"/>
    </row>
    <row r="413" spans="1:30" ht="12.75" customHeight="1" x14ac:dyDescent="0.25">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c r="AA413" s="43"/>
      <c r="AB413" s="43"/>
      <c r="AC413" s="43"/>
      <c r="AD413" s="43"/>
    </row>
    <row r="414" spans="1:30" ht="12.75" customHeight="1" x14ac:dyDescent="0.25">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c r="AA414" s="43"/>
      <c r="AB414" s="43"/>
      <c r="AC414" s="43"/>
      <c r="AD414" s="43"/>
    </row>
    <row r="415" spans="1:30" ht="12.75" customHeight="1" x14ac:dyDescent="0.25">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c r="AA415" s="43"/>
      <c r="AB415" s="43"/>
      <c r="AC415" s="43"/>
      <c r="AD415" s="43"/>
    </row>
    <row r="416" spans="1:30" ht="12.75" customHeight="1" x14ac:dyDescent="0.25">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c r="AA416" s="43"/>
      <c r="AB416" s="43"/>
      <c r="AC416" s="43"/>
      <c r="AD416" s="43"/>
    </row>
    <row r="417" spans="1:30" ht="12.75" customHeight="1" x14ac:dyDescent="0.25">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c r="AA417" s="43"/>
      <c r="AB417" s="43"/>
      <c r="AC417" s="43"/>
      <c r="AD417" s="43"/>
    </row>
    <row r="418" spans="1:30" ht="12.75" customHeight="1" x14ac:dyDescent="0.25">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c r="AA418" s="43"/>
      <c r="AB418" s="43"/>
      <c r="AC418" s="43"/>
      <c r="AD418" s="43"/>
    </row>
    <row r="419" spans="1:30" ht="12.75" customHeight="1" x14ac:dyDescent="0.25">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c r="AA419" s="43"/>
      <c r="AB419" s="43"/>
      <c r="AC419" s="43"/>
      <c r="AD419" s="43"/>
    </row>
    <row r="420" spans="1:30" ht="12.75" customHeight="1" x14ac:dyDescent="0.25">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c r="AA420" s="43"/>
      <c r="AB420" s="43"/>
      <c r="AC420" s="43"/>
      <c r="AD420" s="43"/>
    </row>
    <row r="421" spans="1:30" ht="12.75" customHeight="1" x14ac:dyDescent="0.25">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c r="AA421" s="43"/>
      <c r="AB421" s="43"/>
      <c r="AC421" s="43"/>
      <c r="AD421" s="43"/>
    </row>
    <row r="422" spans="1:30" ht="12.75" customHeight="1" x14ac:dyDescent="0.25">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c r="AA422" s="43"/>
      <c r="AB422" s="43"/>
      <c r="AC422" s="43"/>
      <c r="AD422" s="43"/>
    </row>
    <row r="423" spans="1:30" ht="12.75" customHeight="1" x14ac:dyDescent="0.25">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c r="AA423" s="43"/>
      <c r="AB423" s="43"/>
      <c r="AC423" s="43"/>
      <c r="AD423" s="43"/>
    </row>
    <row r="424" spans="1:30" ht="12.75" customHeight="1" x14ac:dyDescent="0.25">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c r="AA424" s="43"/>
      <c r="AB424" s="43"/>
      <c r="AC424" s="43"/>
      <c r="AD424" s="43"/>
    </row>
    <row r="425" spans="1:30" ht="12.75" customHeight="1" x14ac:dyDescent="0.25">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c r="AA425" s="43"/>
      <c r="AB425" s="43"/>
      <c r="AC425" s="43"/>
      <c r="AD425" s="43"/>
    </row>
    <row r="426" spans="1:30" ht="12.75" customHeight="1" x14ac:dyDescent="0.25">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c r="AA426" s="43"/>
      <c r="AB426" s="43"/>
      <c r="AC426" s="43"/>
      <c r="AD426" s="43"/>
    </row>
    <row r="427" spans="1:30" ht="12.75" customHeight="1" x14ac:dyDescent="0.25">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c r="AA427" s="43"/>
      <c r="AB427" s="43"/>
      <c r="AC427" s="43"/>
      <c r="AD427" s="43"/>
    </row>
    <row r="428" spans="1:30" ht="12.75" customHeight="1" x14ac:dyDescent="0.25">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c r="AA428" s="43"/>
      <c r="AB428" s="43"/>
      <c r="AC428" s="43"/>
      <c r="AD428" s="43"/>
    </row>
    <row r="429" spans="1:30" ht="12.75" customHeight="1" x14ac:dyDescent="0.25">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c r="AA429" s="43"/>
      <c r="AB429" s="43"/>
      <c r="AC429" s="43"/>
      <c r="AD429" s="43"/>
    </row>
    <row r="430" spans="1:30" ht="12.75" customHeight="1" x14ac:dyDescent="0.25">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c r="AA430" s="43"/>
      <c r="AB430" s="43"/>
      <c r="AC430" s="43"/>
      <c r="AD430" s="43"/>
    </row>
    <row r="431" spans="1:30" ht="12.75" customHeight="1" x14ac:dyDescent="0.25">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c r="AA431" s="43"/>
      <c r="AB431" s="43"/>
      <c r="AC431" s="43"/>
      <c r="AD431" s="43"/>
    </row>
    <row r="432" spans="1:30" ht="12.75" customHeight="1" x14ac:dyDescent="0.25">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c r="AA432" s="43"/>
      <c r="AB432" s="43"/>
      <c r="AC432" s="43"/>
      <c r="AD432" s="43"/>
    </row>
    <row r="433" spans="1:30" ht="12.75" customHeight="1" x14ac:dyDescent="0.25">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c r="AA433" s="43"/>
      <c r="AB433" s="43"/>
      <c r="AC433" s="43"/>
      <c r="AD433" s="43"/>
    </row>
    <row r="434" spans="1:30" ht="12.75" customHeight="1" x14ac:dyDescent="0.25">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c r="AA434" s="43"/>
      <c r="AB434" s="43"/>
      <c r="AC434" s="43"/>
      <c r="AD434" s="43"/>
    </row>
    <row r="435" spans="1:30" ht="12.75" customHeight="1" x14ac:dyDescent="0.25">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c r="AA435" s="43"/>
      <c r="AB435" s="43"/>
      <c r="AC435" s="43"/>
      <c r="AD435" s="43"/>
    </row>
    <row r="436" spans="1:30" ht="12.75" customHeight="1" x14ac:dyDescent="0.25">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c r="AA436" s="43"/>
      <c r="AB436" s="43"/>
      <c r="AC436" s="43"/>
      <c r="AD436" s="43"/>
    </row>
    <row r="437" spans="1:30" ht="12.75" customHeight="1" x14ac:dyDescent="0.25">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c r="AA437" s="43"/>
      <c r="AB437" s="43"/>
      <c r="AC437" s="43"/>
      <c r="AD437" s="43"/>
    </row>
    <row r="438" spans="1:30" ht="12.75" customHeight="1" x14ac:dyDescent="0.25">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row>
    <row r="439" spans="1:30" ht="12.75" customHeight="1" x14ac:dyDescent="0.25">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c r="AA439" s="43"/>
      <c r="AB439" s="43"/>
      <c r="AC439" s="43"/>
      <c r="AD439" s="43"/>
    </row>
    <row r="440" spans="1:30" ht="12.75" customHeight="1" x14ac:dyDescent="0.25">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c r="AA440" s="43"/>
      <c r="AB440" s="43"/>
      <c r="AC440" s="43"/>
      <c r="AD440" s="43"/>
    </row>
    <row r="441" spans="1:30" ht="12.75" customHeight="1" x14ac:dyDescent="0.25">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c r="AA441" s="43"/>
      <c r="AB441" s="43"/>
      <c r="AC441" s="43"/>
      <c r="AD441" s="43"/>
    </row>
    <row r="442" spans="1:30" ht="12.75" customHeight="1" x14ac:dyDescent="0.25">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c r="AA442" s="43"/>
      <c r="AB442" s="43"/>
      <c r="AC442" s="43"/>
      <c r="AD442" s="43"/>
    </row>
    <row r="443" spans="1:30" ht="12.75" customHeight="1" x14ac:dyDescent="0.25">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c r="AA443" s="43"/>
      <c r="AB443" s="43"/>
      <c r="AC443" s="43"/>
      <c r="AD443" s="43"/>
    </row>
    <row r="444" spans="1:30" ht="12.75" customHeight="1" x14ac:dyDescent="0.25">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c r="AA444" s="43"/>
      <c r="AB444" s="43"/>
      <c r="AC444" s="43"/>
      <c r="AD444" s="43"/>
    </row>
    <row r="445" spans="1:30" ht="12.75" customHeight="1" x14ac:dyDescent="0.25">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c r="AA445" s="43"/>
      <c r="AB445" s="43"/>
      <c r="AC445" s="43"/>
      <c r="AD445" s="43"/>
    </row>
    <row r="446" spans="1:30" ht="12.75" customHeight="1" x14ac:dyDescent="0.25">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c r="AA446" s="43"/>
      <c r="AB446" s="43"/>
      <c r="AC446" s="43"/>
      <c r="AD446" s="43"/>
    </row>
    <row r="447" spans="1:30" ht="12.75" customHeight="1" x14ac:dyDescent="0.25">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c r="AA447" s="43"/>
      <c r="AB447" s="43"/>
      <c r="AC447" s="43"/>
      <c r="AD447" s="43"/>
    </row>
    <row r="448" spans="1:30" ht="12.75" customHeight="1" x14ac:dyDescent="0.25">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c r="AA448" s="43"/>
      <c r="AB448" s="43"/>
      <c r="AC448" s="43"/>
      <c r="AD448" s="43"/>
    </row>
    <row r="449" spans="1:30" ht="12.75" customHeight="1" x14ac:dyDescent="0.25">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c r="AA449" s="43"/>
      <c r="AB449" s="43"/>
      <c r="AC449" s="43"/>
      <c r="AD449" s="43"/>
    </row>
    <row r="450" spans="1:30" ht="12.75" customHeight="1" x14ac:dyDescent="0.25">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c r="AA450" s="43"/>
      <c r="AB450" s="43"/>
      <c r="AC450" s="43"/>
      <c r="AD450" s="43"/>
    </row>
    <row r="451" spans="1:30" ht="12.75" customHeight="1" x14ac:dyDescent="0.25">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c r="AA451" s="43"/>
      <c r="AB451" s="43"/>
      <c r="AC451" s="43"/>
      <c r="AD451" s="43"/>
    </row>
    <row r="452" spans="1:30" ht="12.75" customHeight="1" x14ac:dyDescent="0.25">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c r="AB452" s="43"/>
      <c r="AC452" s="43"/>
      <c r="AD452" s="43"/>
    </row>
    <row r="453" spans="1:30" ht="12.75" customHeight="1" x14ac:dyDescent="0.25">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c r="AA453" s="43"/>
      <c r="AB453" s="43"/>
      <c r="AC453" s="43"/>
      <c r="AD453" s="43"/>
    </row>
    <row r="454" spans="1:30" ht="12.75" customHeight="1" x14ac:dyDescent="0.25">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c r="AA454" s="43"/>
      <c r="AB454" s="43"/>
      <c r="AC454" s="43"/>
      <c r="AD454" s="43"/>
    </row>
    <row r="455" spans="1:30" ht="12.75" customHeight="1" x14ac:dyDescent="0.25">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c r="AA455" s="43"/>
      <c r="AB455" s="43"/>
      <c r="AC455" s="43"/>
      <c r="AD455" s="43"/>
    </row>
    <row r="456" spans="1:30" ht="12.75" customHeight="1" x14ac:dyDescent="0.25">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c r="AA456" s="43"/>
      <c r="AB456" s="43"/>
      <c r="AC456" s="43"/>
      <c r="AD456" s="43"/>
    </row>
    <row r="457" spans="1:30" ht="12.75" customHeight="1" x14ac:dyDescent="0.25">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c r="AA457" s="43"/>
      <c r="AB457" s="43"/>
      <c r="AC457" s="43"/>
      <c r="AD457" s="43"/>
    </row>
    <row r="458" spans="1:30" ht="12.75" customHeight="1" x14ac:dyDescent="0.25">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c r="AA458" s="43"/>
      <c r="AB458" s="43"/>
      <c r="AC458" s="43"/>
      <c r="AD458" s="43"/>
    </row>
    <row r="459" spans="1:30" ht="12.75" customHeight="1" x14ac:dyDescent="0.25">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c r="AA459" s="43"/>
      <c r="AB459" s="43"/>
      <c r="AC459" s="43"/>
      <c r="AD459" s="43"/>
    </row>
    <row r="460" spans="1:30" ht="12.75" customHeight="1" x14ac:dyDescent="0.25">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c r="AA460" s="43"/>
      <c r="AB460" s="43"/>
      <c r="AC460" s="43"/>
      <c r="AD460" s="43"/>
    </row>
    <row r="461" spans="1:30" ht="12.75" customHeight="1" x14ac:dyDescent="0.25">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c r="AA461" s="43"/>
      <c r="AB461" s="43"/>
      <c r="AC461" s="43"/>
      <c r="AD461" s="43"/>
    </row>
    <row r="462" spans="1:30" ht="12.75" customHeight="1" x14ac:dyDescent="0.25">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c r="AA462" s="43"/>
      <c r="AB462" s="43"/>
      <c r="AC462" s="43"/>
      <c r="AD462" s="43"/>
    </row>
    <row r="463" spans="1:30" ht="12.75" customHeight="1" x14ac:dyDescent="0.25">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c r="AA463" s="43"/>
      <c r="AB463" s="43"/>
      <c r="AC463" s="43"/>
      <c r="AD463" s="43"/>
    </row>
    <row r="464" spans="1:30" ht="12.75" customHeight="1" x14ac:dyDescent="0.25">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c r="AA464" s="43"/>
      <c r="AB464" s="43"/>
      <c r="AC464" s="43"/>
      <c r="AD464" s="43"/>
    </row>
    <row r="465" spans="1:30" ht="12.75" customHeight="1" x14ac:dyDescent="0.25">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c r="AA465" s="43"/>
      <c r="AB465" s="43"/>
      <c r="AC465" s="43"/>
      <c r="AD465" s="43"/>
    </row>
    <row r="466" spans="1:30" ht="12.75" customHeight="1" x14ac:dyDescent="0.25">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c r="AA466" s="43"/>
      <c r="AB466" s="43"/>
      <c r="AC466" s="43"/>
      <c r="AD466" s="43"/>
    </row>
    <row r="467" spans="1:30" ht="12.75" customHeight="1" x14ac:dyDescent="0.25">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c r="AA467" s="43"/>
      <c r="AB467" s="43"/>
      <c r="AC467" s="43"/>
      <c r="AD467" s="43"/>
    </row>
    <row r="468" spans="1:30" ht="12.75" customHeight="1" x14ac:dyDescent="0.25">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c r="AA468" s="43"/>
      <c r="AB468" s="43"/>
      <c r="AC468" s="43"/>
      <c r="AD468" s="43"/>
    </row>
    <row r="469" spans="1:30" ht="12.75" customHeight="1" x14ac:dyDescent="0.25">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c r="AA469" s="43"/>
      <c r="AB469" s="43"/>
      <c r="AC469" s="43"/>
      <c r="AD469" s="43"/>
    </row>
    <row r="470" spans="1:30" ht="12.75" customHeight="1" x14ac:dyDescent="0.25">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c r="AA470" s="43"/>
      <c r="AB470" s="43"/>
      <c r="AC470" s="43"/>
      <c r="AD470" s="43"/>
    </row>
    <row r="471" spans="1:30" ht="12.75" customHeight="1" x14ac:dyDescent="0.25">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c r="AA471" s="43"/>
      <c r="AB471" s="43"/>
      <c r="AC471" s="43"/>
      <c r="AD471" s="43"/>
    </row>
    <row r="472" spans="1:30" ht="12.75" customHeight="1" x14ac:dyDescent="0.25">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c r="AA472" s="43"/>
      <c r="AB472" s="43"/>
      <c r="AC472" s="43"/>
      <c r="AD472" s="43"/>
    </row>
    <row r="473" spans="1:30" ht="12.75" customHeight="1" x14ac:dyDescent="0.25">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c r="AA473" s="43"/>
      <c r="AB473" s="43"/>
      <c r="AC473" s="43"/>
      <c r="AD473" s="43"/>
    </row>
    <row r="474" spans="1:30" ht="12.75" customHeight="1" x14ac:dyDescent="0.25">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c r="AA474" s="43"/>
      <c r="AB474" s="43"/>
      <c r="AC474" s="43"/>
      <c r="AD474" s="43"/>
    </row>
    <row r="475" spans="1:30" ht="12.75" customHeight="1" x14ac:dyDescent="0.25">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c r="AA475" s="43"/>
      <c r="AB475" s="43"/>
      <c r="AC475" s="43"/>
      <c r="AD475" s="43"/>
    </row>
    <row r="476" spans="1:30" ht="12.75" customHeight="1" x14ac:dyDescent="0.25">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c r="AA476" s="43"/>
      <c r="AB476" s="43"/>
      <c r="AC476" s="43"/>
      <c r="AD476" s="43"/>
    </row>
    <row r="477" spans="1:30" ht="12.75" customHeight="1" x14ac:dyDescent="0.25">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c r="AA477" s="43"/>
      <c r="AB477" s="43"/>
      <c r="AC477" s="43"/>
      <c r="AD477" s="43"/>
    </row>
    <row r="478" spans="1:30" ht="12.75" customHeight="1" x14ac:dyDescent="0.25">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c r="AA478" s="43"/>
      <c r="AB478" s="43"/>
      <c r="AC478" s="43"/>
      <c r="AD478" s="43"/>
    </row>
    <row r="479" spans="1:30" ht="12.75" customHeight="1" x14ac:dyDescent="0.25">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c r="AA479" s="43"/>
      <c r="AB479" s="43"/>
      <c r="AC479" s="43"/>
      <c r="AD479" s="43"/>
    </row>
    <row r="480" spans="1:30" ht="12.75" customHeight="1" x14ac:dyDescent="0.25">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c r="AA480" s="43"/>
      <c r="AB480" s="43"/>
      <c r="AC480" s="43"/>
      <c r="AD480" s="43"/>
    </row>
    <row r="481" spans="1:30" ht="12.75" customHeight="1" x14ac:dyDescent="0.25">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c r="AA481" s="43"/>
      <c r="AB481" s="43"/>
      <c r="AC481" s="43"/>
      <c r="AD481" s="43"/>
    </row>
    <row r="482" spans="1:30" ht="12.75" customHeight="1" x14ac:dyDescent="0.25">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c r="AA482" s="43"/>
      <c r="AB482" s="43"/>
      <c r="AC482" s="43"/>
      <c r="AD482" s="43"/>
    </row>
    <row r="483" spans="1:30" ht="12.75" customHeight="1" x14ac:dyDescent="0.25">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c r="AA483" s="43"/>
      <c r="AB483" s="43"/>
      <c r="AC483" s="43"/>
      <c r="AD483" s="43"/>
    </row>
    <row r="484" spans="1:30" ht="12.75" customHeight="1" x14ac:dyDescent="0.25">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c r="AA484" s="43"/>
      <c r="AB484" s="43"/>
      <c r="AC484" s="43"/>
      <c r="AD484" s="43"/>
    </row>
    <row r="485" spans="1:30" ht="12.75" customHeight="1" x14ac:dyDescent="0.25">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c r="AA485" s="43"/>
      <c r="AB485" s="43"/>
      <c r="AC485" s="43"/>
      <c r="AD485" s="43"/>
    </row>
    <row r="486" spans="1:30" ht="12.75" customHeight="1" x14ac:dyDescent="0.25">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c r="AA486" s="43"/>
      <c r="AB486" s="43"/>
      <c r="AC486" s="43"/>
      <c r="AD486" s="43"/>
    </row>
    <row r="487" spans="1:30" ht="12.75" customHeight="1" x14ac:dyDescent="0.25">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c r="AA487" s="43"/>
      <c r="AB487" s="43"/>
      <c r="AC487" s="43"/>
      <c r="AD487" s="43"/>
    </row>
    <row r="488" spans="1:30" ht="12.75" customHeight="1" x14ac:dyDescent="0.25">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c r="AA488" s="43"/>
      <c r="AB488" s="43"/>
      <c r="AC488" s="43"/>
      <c r="AD488" s="43"/>
    </row>
    <row r="489" spans="1:30" ht="12.75" customHeight="1" x14ac:dyDescent="0.25">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c r="AA489" s="43"/>
      <c r="AB489" s="43"/>
      <c r="AC489" s="43"/>
      <c r="AD489" s="43"/>
    </row>
    <row r="490" spans="1:30" ht="12.75" customHeight="1" x14ac:dyDescent="0.25">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c r="AA490" s="43"/>
      <c r="AB490" s="43"/>
      <c r="AC490" s="43"/>
      <c r="AD490" s="43"/>
    </row>
    <row r="491" spans="1:30" ht="12.75" customHeight="1" x14ac:dyDescent="0.25">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c r="AA491" s="43"/>
      <c r="AB491" s="43"/>
      <c r="AC491" s="43"/>
      <c r="AD491" s="43"/>
    </row>
    <row r="492" spans="1:30" ht="12.75" customHeight="1" x14ac:dyDescent="0.25">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c r="AA492" s="43"/>
      <c r="AB492" s="43"/>
      <c r="AC492" s="43"/>
      <c r="AD492" s="43"/>
    </row>
    <row r="493" spans="1:30" ht="12.75" customHeight="1" x14ac:dyDescent="0.25">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c r="AA493" s="43"/>
      <c r="AB493" s="43"/>
      <c r="AC493" s="43"/>
      <c r="AD493" s="43"/>
    </row>
    <row r="494" spans="1:30" ht="12.75" customHeight="1" x14ac:dyDescent="0.25">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c r="AA494" s="43"/>
      <c r="AB494" s="43"/>
      <c r="AC494" s="43"/>
      <c r="AD494" s="43"/>
    </row>
    <row r="495" spans="1:30" ht="12.75" customHeight="1" x14ac:dyDescent="0.25">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c r="AA495" s="43"/>
      <c r="AB495" s="43"/>
      <c r="AC495" s="43"/>
      <c r="AD495" s="43"/>
    </row>
    <row r="496" spans="1:30" ht="12.75" customHeight="1" x14ac:dyDescent="0.25">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c r="AA496" s="43"/>
      <c r="AB496" s="43"/>
      <c r="AC496" s="43"/>
      <c r="AD496" s="43"/>
    </row>
    <row r="497" spans="1:30" ht="12.75" customHeight="1" x14ac:dyDescent="0.25">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c r="AA497" s="43"/>
      <c r="AB497" s="43"/>
      <c r="AC497" s="43"/>
      <c r="AD497" s="43"/>
    </row>
    <row r="498" spans="1:30" ht="12.75" customHeight="1" x14ac:dyDescent="0.25">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c r="AA498" s="43"/>
      <c r="AB498" s="43"/>
      <c r="AC498" s="43"/>
      <c r="AD498" s="43"/>
    </row>
    <row r="499" spans="1:30" ht="12.75" customHeight="1" x14ac:dyDescent="0.25">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c r="AA499" s="43"/>
      <c r="AB499" s="43"/>
      <c r="AC499" s="43"/>
      <c r="AD499" s="43"/>
    </row>
    <row r="500" spans="1:30" ht="12.75" customHeight="1" x14ac:dyDescent="0.25">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c r="AA500" s="43"/>
      <c r="AB500" s="43"/>
      <c r="AC500" s="43"/>
      <c r="AD500" s="43"/>
    </row>
    <row r="501" spans="1:30" ht="12.75" customHeight="1" x14ac:dyDescent="0.25">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c r="AA501" s="43"/>
      <c r="AB501" s="43"/>
      <c r="AC501" s="43"/>
      <c r="AD501" s="43"/>
    </row>
    <row r="502" spans="1:30" ht="12.75" customHeight="1" x14ac:dyDescent="0.25">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c r="AA502" s="43"/>
      <c r="AB502" s="43"/>
      <c r="AC502" s="43"/>
      <c r="AD502" s="43"/>
    </row>
    <row r="503" spans="1:30" ht="12.75" customHeight="1" x14ac:dyDescent="0.25">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c r="AA503" s="43"/>
      <c r="AB503" s="43"/>
      <c r="AC503" s="43"/>
      <c r="AD503" s="43"/>
    </row>
    <row r="504" spans="1:30" ht="12.75" customHeight="1" x14ac:dyDescent="0.25">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c r="AA504" s="43"/>
      <c r="AB504" s="43"/>
      <c r="AC504" s="43"/>
      <c r="AD504" s="43"/>
    </row>
    <row r="505" spans="1:30" ht="12.75" customHeight="1" x14ac:dyDescent="0.25">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c r="AA505" s="43"/>
      <c r="AB505" s="43"/>
      <c r="AC505" s="43"/>
      <c r="AD505" s="43"/>
    </row>
    <row r="506" spans="1:30" ht="12.75" customHeight="1" x14ac:dyDescent="0.25">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c r="AA506" s="43"/>
      <c r="AB506" s="43"/>
      <c r="AC506" s="43"/>
      <c r="AD506" s="43"/>
    </row>
    <row r="507" spans="1:30" ht="12.75" customHeight="1" x14ac:dyDescent="0.25">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c r="AA507" s="43"/>
      <c r="AB507" s="43"/>
      <c r="AC507" s="43"/>
      <c r="AD507" s="43"/>
    </row>
    <row r="508" spans="1:30" ht="12.75" customHeight="1" x14ac:dyDescent="0.25">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c r="AA508" s="43"/>
      <c r="AB508" s="43"/>
      <c r="AC508" s="43"/>
      <c r="AD508" s="43"/>
    </row>
    <row r="509" spans="1:30" ht="12.75" customHeight="1" x14ac:dyDescent="0.25">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c r="AA509" s="43"/>
      <c r="AB509" s="43"/>
      <c r="AC509" s="43"/>
      <c r="AD509" s="43"/>
    </row>
    <row r="510" spans="1:30" ht="12.75" customHeight="1" x14ac:dyDescent="0.25">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c r="AA510" s="43"/>
      <c r="AB510" s="43"/>
      <c r="AC510" s="43"/>
      <c r="AD510" s="43"/>
    </row>
    <row r="511" spans="1:30" ht="12.75" customHeight="1" x14ac:dyDescent="0.25">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c r="AA511" s="43"/>
      <c r="AB511" s="43"/>
      <c r="AC511" s="43"/>
      <c r="AD511" s="43"/>
    </row>
    <row r="512" spans="1:30" ht="12.75" customHeight="1" x14ac:dyDescent="0.25">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c r="AA512" s="43"/>
      <c r="AB512" s="43"/>
      <c r="AC512" s="43"/>
      <c r="AD512" s="43"/>
    </row>
    <row r="513" spans="1:30" ht="12.75" customHeight="1" x14ac:dyDescent="0.25">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c r="AA513" s="43"/>
      <c r="AB513" s="43"/>
      <c r="AC513" s="43"/>
      <c r="AD513" s="43"/>
    </row>
    <row r="514" spans="1:30" ht="12.75" customHeight="1" x14ac:dyDescent="0.25">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c r="AA514" s="43"/>
      <c r="AB514" s="43"/>
      <c r="AC514" s="43"/>
      <c r="AD514" s="43"/>
    </row>
    <row r="515" spans="1:30" ht="12.75" customHeight="1" x14ac:dyDescent="0.25">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c r="AA515" s="43"/>
      <c r="AB515" s="43"/>
      <c r="AC515" s="43"/>
      <c r="AD515" s="43"/>
    </row>
    <row r="516" spans="1:30" ht="12.75" customHeight="1" x14ac:dyDescent="0.25">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c r="AA516" s="43"/>
      <c r="AB516" s="43"/>
      <c r="AC516" s="43"/>
      <c r="AD516" s="43"/>
    </row>
    <row r="517" spans="1:30" ht="12.75" customHeight="1" x14ac:dyDescent="0.25">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c r="AA517" s="43"/>
      <c r="AB517" s="43"/>
      <c r="AC517" s="43"/>
      <c r="AD517" s="43"/>
    </row>
    <row r="518" spans="1:30" ht="12.75" customHeight="1" x14ac:dyDescent="0.25">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c r="AA518" s="43"/>
      <c r="AB518" s="43"/>
      <c r="AC518" s="43"/>
      <c r="AD518" s="43"/>
    </row>
    <row r="519" spans="1:30" ht="12.75" customHeight="1" x14ac:dyDescent="0.25">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c r="AA519" s="43"/>
      <c r="AB519" s="43"/>
      <c r="AC519" s="43"/>
      <c r="AD519" s="43"/>
    </row>
    <row r="520" spans="1:30" ht="12.75" customHeight="1" x14ac:dyDescent="0.25">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c r="AA520" s="43"/>
      <c r="AB520" s="43"/>
      <c r="AC520" s="43"/>
      <c r="AD520" s="43"/>
    </row>
    <row r="521" spans="1:30" ht="12.75" customHeight="1" x14ac:dyDescent="0.25">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c r="AA521" s="43"/>
      <c r="AB521" s="43"/>
      <c r="AC521" s="43"/>
      <c r="AD521" s="43"/>
    </row>
    <row r="522" spans="1:30" ht="12.75" customHeight="1" x14ac:dyDescent="0.25">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c r="AA522" s="43"/>
      <c r="AB522" s="43"/>
      <c r="AC522" s="43"/>
      <c r="AD522" s="43"/>
    </row>
    <row r="523" spans="1:30" ht="12.75" customHeight="1" x14ac:dyDescent="0.25">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c r="AA523" s="43"/>
      <c r="AB523" s="43"/>
      <c r="AC523" s="43"/>
      <c r="AD523" s="43"/>
    </row>
    <row r="524" spans="1:30" ht="12.75" customHeight="1" x14ac:dyDescent="0.25">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row>
    <row r="525" spans="1:30" ht="12.75" customHeight="1" x14ac:dyDescent="0.25">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c r="AA525" s="43"/>
      <c r="AB525" s="43"/>
      <c r="AC525" s="43"/>
      <c r="AD525" s="43"/>
    </row>
    <row r="526" spans="1:30" ht="12.75" customHeight="1" x14ac:dyDescent="0.25">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c r="AA526" s="43"/>
      <c r="AB526" s="43"/>
      <c r="AC526" s="43"/>
      <c r="AD526" s="43"/>
    </row>
    <row r="527" spans="1:30" ht="12.75" customHeight="1" x14ac:dyDescent="0.25">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c r="AA527" s="43"/>
      <c r="AB527" s="43"/>
      <c r="AC527" s="43"/>
      <c r="AD527" s="43"/>
    </row>
    <row r="528" spans="1:30" ht="12.75" customHeight="1" x14ac:dyDescent="0.25">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c r="AA528" s="43"/>
      <c r="AB528" s="43"/>
      <c r="AC528" s="43"/>
      <c r="AD528" s="43"/>
    </row>
    <row r="529" spans="1:30" ht="12.75" customHeight="1" x14ac:dyDescent="0.25">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c r="AA529" s="43"/>
      <c r="AB529" s="43"/>
      <c r="AC529" s="43"/>
      <c r="AD529" s="43"/>
    </row>
    <row r="530" spans="1:30" ht="12.75" customHeight="1" x14ac:dyDescent="0.25">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c r="AA530" s="43"/>
      <c r="AB530" s="43"/>
      <c r="AC530" s="43"/>
      <c r="AD530" s="43"/>
    </row>
    <row r="531" spans="1:30" ht="12.75" customHeight="1" x14ac:dyDescent="0.25">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c r="AA531" s="43"/>
      <c r="AB531" s="43"/>
      <c r="AC531" s="43"/>
      <c r="AD531" s="43"/>
    </row>
    <row r="532" spans="1:30" ht="12.75" customHeight="1" x14ac:dyDescent="0.25">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c r="AA532" s="43"/>
      <c r="AB532" s="43"/>
      <c r="AC532" s="43"/>
      <c r="AD532" s="43"/>
    </row>
    <row r="533" spans="1:30" ht="12.75" customHeight="1" x14ac:dyDescent="0.25">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c r="AA533" s="43"/>
      <c r="AB533" s="43"/>
      <c r="AC533" s="43"/>
      <c r="AD533" s="43"/>
    </row>
    <row r="534" spans="1:30" ht="12.75" customHeight="1" x14ac:dyDescent="0.25">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c r="AA534" s="43"/>
      <c r="AB534" s="43"/>
      <c r="AC534" s="43"/>
      <c r="AD534" s="43"/>
    </row>
    <row r="535" spans="1:30" ht="12.75" customHeight="1" x14ac:dyDescent="0.25">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c r="AA535" s="43"/>
      <c r="AB535" s="43"/>
      <c r="AC535" s="43"/>
      <c r="AD535" s="43"/>
    </row>
    <row r="536" spans="1:30" ht="12.75" customHeight="1" x14ac:dyDescent="0.25">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c r="AA536" s="43"/>
      <c r="AB536" s="43"/>
      <c r="AC536" s="43"/>
      <c r="AD536" s="43"/>
    </row>
    <row r="537" spans="1:30" ht="12.75" customHeight="1" x14ac:dyDescent="0.25">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c r="AA537" s="43"/>
      <c r="AB537" s="43"/>
      <c r="AC537" s="43"/>
      <c r="AD537" s="43"/>
    </row>
    <row r="538" spans="1:30" ht="12.75" customHeight="1" x14ac:dyDescent="0.25">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c r="AA538" s="43"/>
      <c r="AB538" s="43"/>
      <c r="AC538" s="43"/>
      <c r="AD538" s="43"/>
    </row>
    <row r="539" spans="1:30" ht="12.75" customHeight="1" x14ac:dyDescent="0.25">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c r="AA539" s="43"/>
      <c r="AB539" s="43"/>
      <c r="AC539" s="43"/>
      <c r="AD539" s="43"/>
    </row>
    <row r="540" spans="1:30" ht="12.75" customHeight="1" x14ac:dyDescent="0.25">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c r="AA540" s="43"/>
      <c r="AB540" s="43"/>
      <c r="AC540" s="43"/>
      <c r="AD540" s="43"/>
    </row>
    <row r="541" spans="1:30" ht="12.75" customHeight="1" x14ac:dyDescent="0.25">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c r="AA541" s="43"/>
      <c r="AB541" s="43"/>
      <c r="AC541" s="43"/>
      <c r="AD541" s="43"/>
    </row>
    <row r="542" spans="1:30" ht="12.75" customHeight="1" x14ac:dyDescent="0.25">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c r="AA542" s="43"/>
      <c r="AB542" s="43"/>
      <c r="AC542" s="43"/>
      <c r="AD542" s="43"/>
    </row>
    <row r="543" spans="1:30" ht="12.75" customHeight="1" x14ac:dyDescent="0.25">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c r="AA543" s="43"/>
      <c r="AB543" s="43"/>
      <c r="AC543" s="43"/>
      <c r="AD543" s="43"/>
    </row>
    <row r="544" spans="1:30" ht="12.75" customHeight="1" x14ac:dyDescent="0.25">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c r="AA544" s="43"/>
      <c r="AB544" s="43"/>
      <c r="AC544" s="43"/>
      <c r="AD544" s="43"/>
    </row>
    <row r="545" spans="1:30" ht="12.75" customHeight="1" x14ac:dyDescent="0.25">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c r="AA545" s="43"/>
      <c r="AB545" s="43"/>
      <c r="AC545" s="43"/>
      <c r="AD545" s="43"/>
    </row>
    <row r="546" spans="1:30" ht="12.75" customHeight="1" x14ac:dyDescent="0.25">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c r="AA546" s="43"/>
      <c r="AB546" s="43"/>
      <c r="AC546" s="43"/>
      <c r="AD546" s="43"/>
    </row>
    <row r="547" spans="1:30" ht="12.75" customHeight="1" x14ac:dyDescent="0.25">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c r="AA547" s="43"/>
      <c r="AB547" s="43"/>
      <c r="AC547" s="43"/>
      <c r="AD547" s="43"/>
    </row>
    <row r="548" spans="1:30" ht="12.75" customHeight="1" x14ac:dyDescent="0.25">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c r="AA548" s="43"/>
      <c r="AB548" s="43"/>
      <c r="AC548" s="43"/>
      <c r="AD548" s="43"/>
    </row>
    <row r="549" spans="1:30" ht="12.75" customHeight="1" x14ac:dyDescent="0.25">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c r="AA549" s="43"/>
      <c r="AB549" s="43"/>
      <c r="AC549" s="43"/>
      <c r="AD549" s="43"/>
    </row>
    <row r="550" spans="1:30" ht="12.75" customHeight="1" x14ac:dyDescent="0.25">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c r="AA550" s="43"/>
      <c r="AB550" s="43"/>
      <c r="AC550" s="43"/>
      <c r="AD550" s="43"/>
    </row>
    <row r="551" spans="1:30" ht="12.75" customHeight="1" x14ac:dyDescent="0.25">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c r="AA551" s="43"/>
      <c r="AB551" s="43"/>
      <c r="AC551" s="43"/>
      <c r="AD551" s="43"/>
    </row>
    <row r="552" spans="1:30" ht="12.75" customHeight="1" x14ac:dyDescent="0.25">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c r="AA552" s="43"/>
      <c r="AB552" s="43"/>
      <c r="AC552" s="43"/>
      <c r="AD552" s="43"/>
    </row>
    <row r="553" spans="1:30" ht="12.75" customHeight="1" x14ac:dyDescent="0.25">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c r="AA553" s="43"/>
      <c r="AB553" s="43"/>
      <c r="AC553" s="43"/>
      <c r="AD553" s="43"/>
    </row>
    <row r="554" spans="1:30" ht="12.75" customHeight="1" x14ac:dyDescent="0.25">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c r="AA554" s="43"/>
      <c r="AB554" s="43"/>
      <c r="AC554" s="43"/>
      <c r="AD554" s="43"/>
    </row>
    <row r="555" spans="1:30" ht="12.75" customHeight="1" x14ac:dyDescent="0.25">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c r="AA555" s="43"/>
      <c r="AB555" s="43"/>
      <c r="AC555" s="43"/>
      <c r="AD555" s="43"/>
    </row>
    <row r="556" spans="1:30" ht="12.75" customHeight="1" x14ac:dyDescent="0.25">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c r="AA556" s="43"/>
      <c r="AB556" s="43"/>
      <c r="AC556" s="43"/>
      <c r="AD556" s="43"/>
    </row>
    <row r="557" spans="1:30" ht="12.75" customHeight="1" x14ac:dyDescent="0.25">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c r="AA557" s="43"/>
      <c r="AB557" s="43"/>
      <c r="AC557" s="43"/>
      <c r="AD557" s="43"/>
    </row>
    <row r="558" spans="1:30" ht="12.75" customHeight="1" x14ac:dyDescent="0.25">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c r="AA558" s="43"/>
      <c r="AB558" s="43"/>
      <c r="AC558" s="43"/>
      <c r="AD558" s="43"/>
    </row>
    <row r="559" spans="1:30" ht="12.75" customHeight="1" x14ac:dyDescent="0.25">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c r="AA559" s="43"/>
      <c r="AB559" s="43"/>
      <c r="AC559" s="43"/>
      <c r="AD559" s="43"/>
    </row>
    <row r="560" spans="1:30" ht="12.75" customHeight="1" x14ac:dyDescent="0.25">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c r="AA560" s="43"/>
      <c r="AB560" s="43"/>
      <c r="AC560" s="43"/>
      <c r="AD560" s="43"/>
    </row>
    <row r="561" spans="1:30" ht="12.75" customHeight="1" x14ac:dyDescent="0.25">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c r="AA561" s="43"/>
      <c r="AB561" s="43"/>
      <c r="AC561" s="43"/>
      <c r="AD561" s="43"/>
    </row>
    <row r="562" spans="1:30" ht="12.75" customHeight="1" x14ac:dyDescent="0.25">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c r="AA562" s="43"/>
      <c r="AB562" s="43"/>
      <c r="AC562" s="43"/>
      <c r="AD562" s="43"/>
    </row>
    <row r="563" spans="1:30" ht="12.75" customHeight="1" x14ac:dyDescent="0.25">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c r="AA563" s="43"/>
      <c r="AB563" s="43"/>
      <c r="AC563" s="43"/>
      <c r="AD563" s="43"/>
    </row>
    <row r="564" spans="1:30" ht="12.75" customHeight="1" x14ac:dyDescent="0.25">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c r="AA564" s="43"/>
      <c r="AB564" s="43"/>
      <c r="AC564" s="43"/>
      <c r="AD564" s="43"/>
    </row>
    <row r="565" spans="1:30" ht="12.75" customHeight="1" x14ac:dyDescent="0.25">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c r="AA565" s="43"/>
      <c r="AB565" s="43"/>
      <c r="AC565" s="43"/>
      <c r="AD565" s="43"/>
    </row>
    <row r="566" spans="1:30" ht="12.75" customHeight="1" x14ac:dyDescent="0.25">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c r="AA566" s="43"/>
      <c r="AB566" s="43"/>
      <c r="AC566" s="43"/>
      <c r="AD566" s="43"/>
    </row>
    <row r="567" spans="1:30" ht="12.75" customHeight="1" x14ac:dyDescent="0.25">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c r="AA567" s="43"/>
      <c r="AB567" s="43"/>
      <c r="AC567" s="43"/>
      <c r="AD567" s="43"/>
    </row>
    <row r="568" spans="1:30" ht="12.75" customHeight="1" x14ac:dyDescent="0.25">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c r="AA568" s="43"/>
      <c r="AB568" s="43"/>
      <c r="AC568" s="43"/>
      <c r="AD568" s="43"/>
    </row>
    <row r="569" spans="1:30" ht="12.75" customHeight="1" x14ac:dyDescent="0.25">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c r="AA569" s="43"/>
      <c r="AB569" s="43"/>
      <c r="AC569" s="43"/>
      <c r="AD569" s="43"/>
    </row>
    <row r="570" spans="1:30" ht="12.75" customHeight="1" x14ac:dyDescent="0.25">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c r="AA570" s="43"/>
      <c r="AB570" s="43"/>
      <c r="AC570" s="43"/>
      <c r="AD570" s="43"/>
    </row>
    <row r="571" spans="1:30" ht="12.75" customHeight="1" x14ac:dyDescent="0.25">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c r="AA571" s="43"/>
      <c r="AB571" s="43"/>
      <c r="AC571" s="43"/>
      <c r="AD571" s="43"/>
    </row>
    <row r="572" spans="1:30" ht="12.75" customHeight="1" x14ac:dyDescent="0.25">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c r="AA572" s="43"/>
      <c r="AB572" s="43"/>
      <c r="AC572" s="43"/>
      <c r="AD572" s="43"/>
    </row>
    <row r="573" spans="1:30" ht="12.75" customHeight="1" x14ac:dyDescent="0.25">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c r="AA573" s="43"/>
      <c r="AB573" s="43"/>
      <c r="AC573" s="43"/>
      <c r="AD573" s="43"/>
    </row>
    <row r="574" spans="1:30" ht="12.75" customHeight="1" x14ac:dyDescent="0.25">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c r="AA574" s="43"/>
      <c r="AB574" s="43"/>
      <c r="AC574" s="43"/>
      <c r="AD574" s="43"/>
    </row>
    <row r="575" spans="1:30" ht="12.75" customHeight="1" x14ac:dyDescent="0.25">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c r="AA575" s="43"/>
      <c r="AB575" s="43"/>
      <c r="AC575" s="43"/>
      <c r="AD575" s="43"/>
    </row>
    <row r="576" spans="1:30" ht="12.75" customHeight="1" x14ac:dyDescent="0.25">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c r="AA576" s="43"/>
      <c r="AB576" s="43"/>
      <c r="AC576" s="43"/>
      <c r="AD576" s="43"/>
    </row>
    <row r="577" spans="1:30" ht="12.75" customHeight="1" x14ac:dyDescent="0.25">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c r="AA577" s="43"/>
      <c r="AB577" s="43"/>
      <c r="AC577" s="43"/>
      <c r="AD577" s="43"/>
    </row>
    <row r="578" spans="1:30" ht="12.75" customHeight="1" x14ac:dyDescent="0.25">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c r="AA578" s="43"/>
      <c r="AB578" s="43"/>
      <c r="AC578" s="43"/>
      <c r="AD578" s="43"/>
    </row>
    <row r="579" spans="1:30" ht="12.75" customHeight="1" x14ac:dyDescent="0.25">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c r="AA579" s="43"/>
      <c r="AB579" s="43"/>
      <c r="AC579" s="43"/>
      <c r="AD579" s="43"/>
    </row>
    <row r="580" spans="1:30" ht="12.75" customHeight="1" x14ac:dyDescent="0.25">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c r="AA580" s="43"/>
      <c r="AB580" s="43"/>
      <c r="AC580" s="43"/>
      <c r="AD580" s="43"/>
    </row>
    <row r="581" spans="1:30" ht="12.75" customHeight="1" x14ac:dyDescent="0.25">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c r="AA581" s="43"/>
      <c r="AB581" s="43"/>
      <c r="AC581" s="43"/>
      <c r="AD581" s="43"/>
    </row>
    <row r="582" spans="1:30" ht="12.75" customHeight="1" x14ac:dyDescent="0.25">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c r="AA582" s="43"/>
      <c r="AB582" s="43"/>
      <c r="AC582" s="43"/>
      <c r="AD582" s="43"/>
    </row>
    <row r="583" spans="1:30" ht="12.75" customHeight="1" x14ac:dyDescent="0.25">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c r="AA583" s="43"/>
      <c r="AB583" s="43"/>
      <c r="AC583" s="43"/>
      <c r="AD583" s="43"/>
    </row>
    <row r="584" spans="1:30" ht="12.75" customHeight="1" x14ac:dyDescent="0.25">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c r="AA584" s="43"/>
      <c r="AB584" s="43"/>
      <c r="AC584" s="43"/>
      <c r="AD584" s="43"/>
    </row>
    <row r="585" spans="1:30" ht="12.75" customHeight="1" x14ac:dyDescent="0.25">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c r="AA585" s="43"/>
      <c r="AB585" s="43"/>
      <c r="AC585" s="43"/>
      <c r="AD585" s="43"/>
    </row>
    <row r="586" spans="1:30" ht="12.75" customHeight="1" x14ac:dyDescent="0.25">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c r="AA586" s="43"/>
      <c r="AB586" s="43"/>
      <c r="AC586" s="43"/>
      <c r="AD586" s="43"/>
    </row>
    <row r="587" spans="1:30" ht="12.75" customHeight="1" x14ac:dyDescent="0.25">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c r="AA587" s="43"/>
      <c r="AB587" s="43"/>
      <c r="AC587" s="43"/>
      <c r="AD587" s="43"/>
    </row>
    <row r="588" spans="1:30" ht="12.75" customHeight="1" x14ac:dyDescent="0.25">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c r="AA588" s="43"/>
      <c r="AB588" s="43"/>
      <c r="AC588" s="43"/>
      <c r="AD588" s="43"/>
    </row>
    <row r="589" spans="1:30" ht="12.75" customHeight="1" x14ac:dyDescent="0.25">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c r="AA589" s="43"/>
      <c r="AB589" s="43"/>
      <c r="AC589" s="43"/>
      <c r="AD589" s="43"/>
    </row>
    <row r="590" spans="1:30" ht="12.75" customHeight="1" x14ac:dyDescent="0.25">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c r="AA590" s="43"/>
      <c r="AB590" s="43"/>
      <c r="AC590" s="43"/>
      <c r="AD590" s="43"/>
    </row>
    <row r="591" spans="1:30" ht="12.75" customHeight="1" x14ac:dyDescent="0.25">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c r="AA591" s="43"/>
      <c r="AB591" s="43"/>
      <c r="AC591" s="43"/>
      <c r="AD591" s="43"/>
    </row>
    <row r="592" spans="1:30" ht="12.75" customHeight="1" x14ac:dyDescent="0.25">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c r="AA592" s="43"/>
      <c r="AB592" s="43"/>
      <c r="AC592" s="43"/>
      <c r="AD592" s="43"/>
    </row>
    <row r="593" spans="1:30" ht="12.75" customHeight="1" x14ac:dyDescent="0.25">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c r="AA593" s="43"/>
      <c r="AB593" s="43"/>
      <c r="AC593" s="43"/>
      <c r="AD593" s="43"/>
    </row>
    <row r="594" spans="1:30" ht="12.75" customHeight="1" x14ac:dyDescent="0.25">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c r="AA594" s="43"/>
      <c r="AB594" s="43"/>
      <c r="AC594" s="43"/>
      <c r="AD594" s="43"/>
    </row>
    <row r="595" spans="1:30" ht="12.75" customHeight="1" x14ac:dyDescent="0.25">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c r="AA595" s="43"/>
      <c r="AB595" s="43"/>
      <c r="AC595" s="43"/>
      <c r="AD595" s="43"/>
    </row>
    <row r="596" spans="1:30" ht="12.75" customHeight="1" x14ac:dyDescent="0.25">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c r="AA596" s="43"/>
      <c r="AB596" s="43"/>
      <c r="AC596" s="43"/>
      <c r="AD596" s="43"/>
    </row>
    <row r="597" spans="1:30" ht="12.75" customHeight="1" x14ac:dyDescent="0.25">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c r="AA597" s="43"/>
      <c r="AB597" s="43"/>
      <c r="AC597" s="43"/>
      <c r="AD597" s="43"/>
    </row>
    <row r="598" spans="1:30" ht="12.75" customHeight="1" x14ac:dyDescent="0.25">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c r="AA598" s="43"/>
      <c r="AB598" s="43"/>
      <c r="AC598" s="43"/>
      <c r="AD598" s="43"/>
    </row>
    <row r="599" spans="1:30" ht="12.75" customHeight="1" x14ac:dyDescent="0.25">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c r="AA599" s="43"/>
      <c r="AB599" s="43"/>
      <c r="AC599" s="43"/>
      <c r="AD599" s="43"/>
    </row>
    <row r="600" spans="1:30" ht="12.75" customHeight="1" x14ac:dyDescent="0.25">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c r="AA600" s="43"/>
      <c r="AB600" s="43"/>
      <c r="AC600" s="43"/>
      <c r="AD600" s="43"/>
    </row>
    <row r="601" spans="1:30" ht="12.75" customHeight="1" x14ac:dyDescent="0.25">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c r="AA601" s="43"/>
      <c r="AB601" s="43"/>
      <c r="AC601" s="43"/>
      <c r="AD601" s="43"/>
    </row>
    <row r="602" spans="1:30" ht="12.75" customHeight="1" x14ac:dyDescent="0.25">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c r="AA602" s="43"/>
      <c r="AB602" s="43"/>
      <c r="AC602" s="43"/>
      <c r="AD602" s="43"/>
    </row>
    <row r="603" spans="1:30" ht="12.75" customHeight="1" x14ac:dyDescent="0.25">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c r="AA603" s="43"/>
      <c r="AB603" s="43"/>
      <c r="AC603" s="43"/>
      <c r="AD603" s="43"/>
    </row>
    <row r="604" spans="1:30" ht="12.75" customHeight="1" x14ac:dyDescent="0.25">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c r="AA604" s="43"/>
      <c r="AB604" s="43"/>
      <c r="AC604" s="43"/>
      <c r="AD604" s="43"/>
    </row>
    <row r="605" spans="1:30" ht="12.75" customHeight="1" x14ac:dyDescent="0.25">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c r="AA605" s="43"/>
      <c r="AB605" s="43"/>
      <c r="AC605" s="43"/>
      <c r="AD605" s="43"/>
    </row>
    <row r="606" spans="1:30" ht="12.75" customHeight="1" x14ac:dyDescent="0.25">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c r="AA606" s="43"/>
      <c r="AB606" s="43"/>
      <c r="AC606" s="43"/>
      <c r="AD606" s="43"/>
    </row>
    <row r="607" spans="1:30" ht="12.75" customHeight="1" x14ac:dyDescent="0.25">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c r="AA607" s="43"/>
      <c r="AB607" s="43"/>
      <c r="AC607" s="43"/>
      <c r="AD607" s="43"/>
    </row>
    <row r="608" spans="1:30" ht="12.75" customHeight="1" x14ac:dyDescent="0.25">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c r="AA608" s="43"/>
      <c r="AB608" s="43"/>
      <c r="AC608" s="43"/>
      <c r="AD608" s="43"/>
    </row>
    <row r="609" spans="1:30" ht="12.75" customHeight="1" x14ac:dyDescent="0.25">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c r="AA609" s="43"/>
      <c r="AB609" s="43"/>
      <c r="AC609" s="43"/>
      <c r="AD609" s="43"/>
    </row>
    <row r="610" spans="1:30" ht="12.75" customHeight="1" x14ac:dyDescent="0.25">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c r="AA610" s="43"/>
      <c r="AB610" s="43"/>
      <c r="AC610" s="43"/>
      <c r="AD610" s="43"/>
    </row>
    <row r="611" spans="1:30" ht="12.75" customHeight="1" x14ac:dyDescent="0.25">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c r="AA611" s="43"/>
      <c r="AB611" s="43"/>
      <c r="AC611" s="43"/>
      <c r="AD611" s="43"/>
    </row>
    <row r="612" spans="1:30" ht="12.75" customHeight="1" x14ac:dyDescent="0.25">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c r="AA612" s="43"/>
      <c r="AB612" s="43"/>
      <c r="AC612" s="43"/>
      <c r="AD612" s="43"/>
    </row>
    <row r="613" spans="1:30" ht="12.75" customHeight="1" x14ac:dyDescent="0.25">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c r="AA613" s="43"/>
      <c r="AB613" s="43"/>
      <c r="AC613" s="43"/>
      <c r="AD613" s="43"/>
    </row>
    <row r="614" spans="1:30" ht="12.75" customHeight="1" x14ac:dyDescent="0.25">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c r="AA614" s="43"/>
      <c r="AB614" s="43"/>
      <c r="AC614" s="43"/>
      <c r="AD614" s="43"/>
    </row>
    <row r="615" spans="1:30" ht="12.75" customHeight="1" x14ac:dyDescent="0.25">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c r="AA615" s="43"/>
      <c r="AB615" s="43"/>
      <c r="AC615" s="43"/>
      <c r="AD615" s="43"/>
    </row>
  </sheetData>
  <mergeCells count="29">
    <mergeCell ref="A3:H3"/>
    <mergeCell ref="A5:H5"/>
    <mergeCell ref="D11:Q11"/>
    <mergeCell ref="S11:AA11"/>
    <mergeCell ref="A12:A13"/>
    <mergeCell ref="B12:B14"/>
    <mergeCell ref="C12:C14"/>
    <mergeCell ref="D12:D14"/>
    <mergeCell ref="E12:G13"/>
    <mergeCell ref="H12:H14"/>
    <mergeCell ref="AA12:AA14"/>
    <mergeCell ref="I13:I14"/>
    <mergeCell ref="K13:K14"/>
    <mergeCell ref="M13:M14"/>
    <mergeCell ref="Q13:Q14"/>
    <mergeCell ref="R13:R14"/>
    <mergeCell ref="S13:S14"/>
    <mergeCell ref="I12:M12"/>
    <mergeCell ref="N12:N14"/>
    <mergeCell ref="O12:O14"/>
    <mergeCell ref="P12:P14"/>
    <mergeCell ref="Q12:R12"/>
    <mergeCell ref="S12:T12"/>
    <mergeCell ref="T13:T14"/>
    <mergeCell ref="W13:W14"/>
    <mergeCell ref="Y13:Y14"/>
    <mergeCell ref="U12:U14"/>
    <mergeCell ref="V12:V14"/>
    <mergeCell ref="W12:Z12"/>
  </mergeCells>
  <dataValidations count="5">
    <dataValidation type="list" allowBlank="1" showInputMessage="1" showErrorMessage="1" prompt=" - " sqref="O15:O17 O18:P18" xr:uid="{CD0BBABD-33DB-4E71-98FC-E918CE533066}">
      <formula1>$A$28:$A$34</formula1>
    </dataValidation>
    <dataValidation type="list" allowBlank="1" showInputMessage="1" showErrorMessage="1" prompt=" - " sqref="P15:P17" xr:uid="{AB7DED58-9ED9-4453-9570-33E4217E0542}">
      <formula1>$A$59:$A$89</formula1>
    </dataValidation>
    <dataValidation type="list" allowBlank="1" showInputMessage="1" showErrorMessage="1" prompt=" - " sqref="E15:E17" xr:uid="{2F38622C-AC13-41AF-9067-E82BE4175C47}">
      <formula1>$A$25:$A$26</formula1>
    </dataValidation>
    <dataValidation type="list" allowBlank="1" showInputMessage="1" showErrorMessage="1" prompt=" - " sqref="E18:F18" xr:uid="{7A6294CB-917B-4AC0-86C7-5DAD71AA5CE5}">
      <formula1>$E$12:$E$13</formula1>
    </dataValidation>
    <dataValidation type="list" allowBlank="1" showInputMessage="1" showErrorMessage="1" prompt=" - Seleccione una área estratégica. No dejar en blanco o &quot;0,0&quot; estos espacios." sqref="A15:A18" xr:uid="{7C2A667B-6D90-4A8C-BEBA-820F1C654CB9}">
      <formula1>$A$36:$A$57</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1BA76-73A5-4E94-B6FC-B4DCA84D8597}">
  <sheetPr>
    <tabColor theme="7" tint="0.39997558519241921"/>
  </sheetPr>
  <dimension ref="A1:T143"/>
  <sheetViews>
    <sheetView showWhiteSpace="0" zoomScale="85" zoomScaleNormal="85" zoomScalePageLayoutView="90" workbookViewId="0">
      <selection activeCell="O9" sqref="O9"/>
    </sheetView>
  </sheetViews>
  <sheetFormatPr baseColWidth="10" defaultColWidth="10.85546875" defaultRowHeight="15" x14ac:dyDescent="0.2"/>
  <cols>
    <col min="1" max="1" width="16.42578125" style="64" customWidth="1"/>
    <col min="2" max="2" width="13.7109375" style="218" customWidth="1"/>
    <col min="3" max="3" width="25.42578125" style="64" customWidth="1"/>
    <col min="4" max="4" width="10.85546875" style="64" customWidth="1"/>
    <col min="5" max="5" width="9.5703125" style="64" customWidth="1"/>
    <col min="6" max="6" width="23.28515625" style="64" customWidth="1"/>
    <col min="7" max="7" width="10.85546875" style="64" customWidth="1"/>
    <col min="8" max="11" width="5.5703125" style="64" customWidth="1"/>
    <col min="12" max="12" width="10.85546875" style="64" customWidth="1"/>
    <col min="13" max="13" width="16.28515625" style="64" customWidth="1"/>
    <col min="14" max="14" width="13" style="241" customWidth="1"/>
    <col min="15" max="15" width="17.5703125" style="64" bestFit="1" customWidth="1"/>
    <col min="16" max="16" width="18.140625" style="64" bestFit="1" customWidth="1"/>
    <col min="17" max="17" width="18.140625" style="64" customWidth="1"/>
    <col min="18" max="18" width="13.42578125" style="64" bestFit="1" customWidth="1"/>
    <col min="19" max="16384" width="10.85546875" style="64"/>
  </cols>
  <sheetData>
    <row r="1" spans="1:18" ht="46.5" x14ac:dyDescent="0.7">
      <c r="A1" s="430" t="s">
        <v>505</v>
      </c>
      <c r="B1" s="430"/>
      <c r="C1" s="430"/>
      <c r="D1" s="430"/>
      <c r="E1" s="430"/>
      <c r="F1" s="430"/>
      <c r="G1" s="430"/>
      <c r="H1" s="430"/>
      <c r="I1" s="430"/>
      <c r="J1" s="430"/>
      <c r="K1" s="430"/>
      <c r="L1" s="430"/>
      <c r="M1" s="430"/>
      <c r="N1" s="430"/>
      <c r="O1" s="430"/>
      <c r="P1" s="430"/>
      <c r="Q1" s="430"/>
      <c r="R1" s="430"/>
    </row>
    <row r="4" spans="1:18" ht="25.5" customHeight="1" x14ac:dyDescent="0.2">
      <c r="A4" s="427" t="s">
        <v>3</v>
      </c>
      <c r="B4" s="427"/>
      <c r="D4" s="428" t="s">
        <v>5</v>
      </c>
      <c r="E4" s="429"/>
      <c r="F4" s="429"/>
      <c r="H4" s="424" t="s">
        <v>7</v>
      </c>
      <c r="I4" s="424"/>
      <c r="J4" s="424"/>
      <c r="K4" s="424"/>
      <c r="L4" s="424"/>
      <c r="O4" s="424" t="s">
        <v>10</v>
      </c>
      <c r="P4" s="424"/>
      <c r="Q4" s="343"/>
    </row>
    <row r="5" spans="1:18" ht="12" customHeight="1" x14ac:dyDescent="0.2">
      <c r="A5" s="427"/>
      <c r="B5" s="427"/>
      <c r="C5" s="240"/>
      <c r="D5" s="429"/>
      <c r="E5" s="429"/>
      <c r="F5" s="429"/>
      <c r="G5" s="240"/>
      <c r="H5" s="424"/>
      <c r="I5" s="424"/>
      <c r="J5" s="424"/>
      <c r="K5" s="424"/>
      <c r="L5" s="425"/>
      <c r="M5" s="240"/>
      <c r="N5" s="242"/>
      <c r="O5" s="426"/>
      <c r="P5" s="424"/>
      <c r="Q5" s="343"/>
    </row>
    <row r="6" spans="1:18" ht="15.75" hidden="1" thickBot="1" x14ac:dyDescent="0.25">
      <c r="A6" s="93"/>
      <c r="C6" s="100"/>
      <c r="D6" s="92"/>
      <c r="E6" s="94"/>
      <c r="F6" s="91"/>
      <c r="G6" s="97"/>
      <c r="H6" s="98"/>
      <c r="I6" s="95"/>
      <c r="J6" s="98"/>
      <c r="K6" s="95"/>
      <c r="L6" s="99"/>
      <c r="M6" s="97"/>
      <c r="N6" s="243"/>
      <c r="O6" s="96"/>
      <c r="P6" s="96"/>
      <c r="Q6" s="344"/>
    </row>
    <row r="7" spans="1:18" hidden="1" x14ac:dyDescent="0.2">
      <c r="A7" s="93"/>
      <c r="C7" s="100"/>
      <c r="D7" s="225"/>
      <c r="E7" s="94"/>
      <c r="F7" s="90"/>
      <c r="G7" s="97"/>
      <c r="H7" s="98"/>
      <c r="I7" s="95"/>
      <c r="J7" s="98"/>
      <c r="K7" s="95"/>
      <c r="L7" s="99"/>
      <c r="M7" s="97"/>
      <c r="N7" s="243"/>
      <c r="O7" s="96"/>
      <c r="P7" s="96"/>
      <c r="Q7" s="344"/>
    </row>
    <row r="8" spans="1:18" ht="44.45" customHeight="1" x14ac:dyDescent="0.2">
      <c r="A8" s="233" t="s">
        <v>17</v>
      </c>
      <c r="B8" s="233" t="s">
        <v>277</v>
      </c>
      <c r="C8" s="234" t="s">
        <v>4</v>
      </c>
      <c r="D8" s="235" t="s">
        <v>18</v>
      </c>
      <c r="E8" s="236" t="s">
        <v>451</v>
      </c>
      <c r="F8" s="236" t="s">
        <v>20</v>
      </c>
      <c r="G8" s="237" t="s">
        <v>6</v>
      </c>
      <c r="H8" s="238" t="s">
        <v>11</v>
      </c>
      <c r="I8" s="239" t="s">
        <v>12</v>
      </c>
      <c r="J8" s="238" t="s">
        <v>13</v>
      </c>
      <c r="K8" s="239" t="s">
        <v>12</v>
      </c>
      <c r="L8" s="237" t="s">
        <v>14</v>
      </c>
      <c r="M8" s="234" t="s">
        <v>8</v>
      </c>
      <c r="N8" s="244" t="s">
        <v>9</v>
      </c>
      <c r="O8" s="234" t="s">
        <v>15</v>
      </c>
      <c r="P8" s="234" t="s">
        <v>16</v>
      </c>
      <c r="Q8" s="234" t="s">
        <v>450</v>
      </c>
      <c r="R8" s="234" t="s">
        <v>452</v>
      </c>
    </row>
    <row r="9" spans="1:18" ht="56.25" customHeight="1" x14ac:dyDescent="0.25">
      <c r="A9" s="226" t="s">
        <v>21</v>
      </c>
      <c r="B9" s="227">
        <v>1</v>
      </c>
      <c r="C9" s="228" t="s">
        <v>22</v>
      </c>
      <c r="D9" s="73" t="s">
        <v>23</v>
      </c>
      <c r="E9" s="229" t="s">
        <v>328</v>
      </c>
      <c r="F9" s="121" t="s">
        <v>24</v>
      </c>
      <c r="G9" s="230" t="s">
        <v>25</v>
      </c>
      <c r="H9" s="231">
        <v>50</v>
      </c>
      <c r="I9" s="256">
        <f t="shared" ref="I9:I40" si="0">IF(OR(H9=0),0,(H9/(H9+J9)))</f>
        <v>0.5</v>
      </c>
      <c r="J9" s="257">
        <v>50</v>
      </c>
      <c r="K9" s="256">
        <f t="shared" ref="K9:K40" si="1">IF(OR(J9=0),0,(J9/(H9+J9)))</f>
        <v>0.5</v>
      </c>
      <c r="L9" s="340">
        <f t="shared" ref="L9:L40" si="2">I9+K9</f>
        <v>1</v>
      </c>
      <c r="M9" s="121" t="s">
        <v>26</v>
      </c>
      <c r="N9" s="245" t="s">
        <v>27</v>
      </c>
      <c r="O9" s="232">
        <v>372295881.5</v>
      </c>
      <c r="P9" s="232">
        <v>372295881.5</v>
      </c>
      <c r="Q9" s="345">
        <f>+O9+P9</f>
        <v>744591763</v>
      </c>
    </row>
    <row r="10" spans="1:18" ht="56.25" x14ac:dyDescent="0.25">
      <c r="A10" s="217" t="s">
        <v>21</v>
      </c>
      <c r="B10" s="219">
        <v>1</v>
      </c>
      <c r="C10" s="78" t="s">
        <v>28</v>
      </c>
      <c r="D10" s="120" t="s">
        <v>23</v>
      </c>
      <c r="E10" s="77" t="s">
        <v>329</v>
      </c>
      <c r="F10" s="69" t="s">
        <v>29</v>
      </c>
      <c r="G10" s="75" t="s">
        <v>25</v>
      </c>
      <c r="H10" s="76">
        <v>50</v>
      </c>
      <c r="I10" s="258">
        <f t="shared" si="0"/>
        <v>0.5</v>
      </c>
      <c r="J10" s="259">
        <v>50</v>
      </c>
      <c r="K10" s="258">
        <f t="shared" si="1"/>
        <v>0.5</v>
      </c>
      <c r="L10" s="65">
        <f t="shared" si="2"/>
        <v>1</v>
      </c>
      <c r="M10" s="69" t="s">
        <v>30</v>
      </c>
      <c r="N10" s="102" t="s">
        <v>31</v>
      </c>
      <c r="O10" s="103">
        <v>33788150.994999997</v>
      </c>
      <c r="P10" s="103">
        <v>33788150.994999997</v>
      </c>
      <c r="Q10" s="345">
        <f t="shared" ref="Q10:Q73" si="3">+O10+P10</f>
        <v>67576301.989999995</v>
      </c>
    </row>
    <row r="11" spans="1:18" ht="33.75" x14ac:dyDescent="0.25">
      <c r="A11" s="217" t="s">
        <v>21</v>
      </c>
      <c r="B11" s="219">
        <v>1</v>
      </c>
      <c r="C11" s="78" t="s">
        <v>33</v>
      </c>
      <c r="D11" s="120" t="s">
        <v>23</v>
      </c>
      <c r="E11" s="74" t="s">
        <v>330</v>
      </c>
      <c r="F11" s="69" t="s">
        <v>34</v>
      </c>
      <c r="G11" s="75" t="s">
        <v>35</v>
      </c>
      <c r="H11" s="76">
        <v>50</v>
      </c>
      <c r="I11" s="258">
        <f t="shared" si="0"/>
        <v>0.5</v>
      </c>
      <c r="J11" s="259">
        <v>50</v>
      </c>
      <c r="K11" s="258">
        <f t="shared" si="1"/>
        <v>0.5</v>
      </c>
      <c r="L11" s="65">
        <f t="shared" si="2"/>
        <v>1</v>
      </c>
      <c r="M11" s="69" t="s">
        <v>36</v>
      </c>
      <c r="N11" s="102" t="s">
        <v>37</v>
      </c>
      <c r="O11" s="103">
        <v>103224032.51000001</v>
      </c>
      <c r="P11" s="103">
        <v>103224032.51000001</v>
      </c>
      <c r="Q11" s="345">
        <f t="shared" si="3"/>
        <v>206448065.02000001</v>
      </c>
    </row>
    <row r="12" spans="1:18" ht="56.25" x14ac:dyDescent="0.25">
      <c r="A12" s="70" t="s">
        <v>21</v>
      </c>
      <c r="B12" s="219">
        <v>1</v>
      </c>
      <c r="C12" s="121" t="s">
        <v>22</v>
      </c>
      <c r="D12" s="73" t="s">
        <v>23</v>
      </c>
      <c r="E12" s="74" t="s">
        <v>331</v>
      </c>
      <c r="F12" s="69" t="s">
        <v>38</v>
      </c>
      <c r="G12" s="75" t="s">
        <v>39</v>
      </c>
      <c r="H12" s="76">
        <v>100</v>
      </c>
      <c r="I12" s="258">
        <f t="shared" si="0"/>
        <v>1</v>
      </c>
      <c r="J12" s="259"/>
      <c r="K12" s="258">
        <f t="shared" si="1"/>
        <v>0</v>
      </c>
      <c r="L12" s="65">
        <f t="shared" si="2"/>
        <v>1</v>
      </c>
      <c r="M12" s="69" t="s">
        <v>40</v>
      </c>
      <c r="N12" s="102" t="s">
        <v>27</v>
      </c>
      <c r="O12" s="103">
        <v>5380000</v>
      </c>
      <c r="P12" s="101"/>
      <c r="Q12" s="345">
        <f t="shared" si="3"/>
        <v>5380000</v>
      </c>
    </row>
    <row r="13" spans="1:18" ht="56.25" x14ac:dyDescent="0.25">
      <c r="A13" s="70" t="s">
        <v>21</v>
      </c>
      <c r="B13" s="219">
        <v>1</v>
      </c>
      <c r="C13" s="69" t="s">
        <v>22</v>
      </c>
      <c r="D13" s="73" t="s">
        <v>23</v>
      </c>
      <c r="E13" s="74" t="s">
        <v>332</v>
      </c>
      <c r="F13" s="69" t="s">
        <v>41</v>
      </c>
      <c r="G13" s="75" t="s">
        <v>42</v>
      </c>
      <c r="H13" s="76">
        <v>100</v>
      </c>
      <c r="I13" s="258">
        <f t="shared" si="0"/>
        <v>1</v>
      </c>
      <c r="J13" s="259"/>
      <c r="K13" s="258">
        <f t="shared" si="1"/>
        <v>0</v>
      </c>
      <c r="L13" s="65">
        <f t="shared" si="2"/>
        <v>1</v>
      </c>
      <c r="M13" s="69" t="s">
        <v>40</v>
      </c>
      <c r="N13" s="102" t="s">
        <v>27</v>
      </c>
      <c r="O13" s="103">
        <v>200000</v>
      </c>
      <c r="P13" s="101"/>
      <c r="Q13" s="345">
        <f t="shared" si="3"/>
        <v>200000</v>
      </c>
    </row>
    <row r="14" spans="1:18" ht="56.25" x14ac:dyDescent="0.25">
      <c r="A14" s="70" t="s">
        <v>21</v>
      </c>
      <c r="B14" s="219">
        <v>1</v>
      </c>
      <c r="C14" s="69" t="s">
        <v>22</v>
      </c>
      <c r="D14" s="73" t="s">
        <v>23</v>
      </c>
      <c r="E14" s="74" t="s">
        <v>333</v>
      </c>
      <c r="F14" s="69" t="s">
        <v>43</v>
      </c>
      <c r="G14" s="75" t="s">
        <v>42</v>
      </c>
      <c r="H14" s="76">
        <v>50</v>
      </c>
      <c r="I14" s="258">
        <f t="shared" si="0"/>
        <v>0.5</v>
      </c>
      <c r="J14" s="259">
        <v>50</v>
      </c>
      <c r="K14" s="258">
        <f t="shared" si="1"/>
        <v>0.5</v>
      </c>
      <c r="L14" s="65">
        <f t="shared" si="2"/>
        <v>1</v>
      </c>
      <c r="M14" s="69" t="s">
        <v>40</v>
      </c>
      <c r="N14" s="102" t="s">
        <v>27</v>
      </c>
      <c r="O14" s="103">
        <v>600000</v>
      </c>
      <c r="P14" s="103">
        <v>600000</v>
      </c>
      <c r="Q14" s="345">
        <f t="shared" si="3"/>
        <v>1200000</v>
      </c>
    </row>
    <row r="15" spans="1:18" ht="56.25" x14ac:dyDescent="0.25">
      <c r="A15" s="70" t="s">
        <v>21</v>
      </c>
      <c r="B15" s="219">
        <v>1</v>
      </c>
      <c r="C15" s="69" t="s">
        <v>22</v>
      </c>
      <c r="D15" s="73" t="s">
        <v>23</v>
      </c>
      <c r="E15" s="74" t="s">
        <v>334</v>
      </c>
      <c r="F15" s="69" t="s">
        <v>44</v>
      </c>
      <c r="G15" s="75" t="s">
        <v>39</v>
      </c>
      <c r="H15" s="76"/>
      <c r="I15" s="258">
        <f t="shared" si="0"/>
        <v>0</v>
      </c>
      <c r="J15" s="259">
        <v>100</v>
      </c>
      <c r="K15" s="258">
        <f t="shared" si="1"/>
        <v>1</v>
      </c>
      <c r="L15" s="65">
        <f t="shared" si="2"/>
        <v>1</v>
      </c>
      <c r="M15" s="69" t="s">
        <v>45</v>
      </c>
      <c r="N15" s="102" t="s">
        <v>27</v>
      </c>
      <c r="O15" s="71"/>
      <c r="P15" s="103">
        <v>1045000</v>
      </c>
      <c r="Q15" s="345">
        <f t="shared" si="3"/>
        <v>1045000</v>
      </c>
    </row>
    <row r="16" spans="1:18" ht="56.25" x14ac:dyDescent="0.25">
      <c r="A16" s="70" t="s">
        <v>21</v>
      </c>
      <c r="B16" s="219">
        <v>1</v>
      </c>
      <c r="C16" s="69" t="s">
        <v>22</v>
      </c>
      <c r="D16" s="73" t="s">
        <v>23</v>
      </c>
      <c r="E16" s="74" t="s">
        <v>335</v>
      </c>
      <c r="F16" s="69" t="s">
        <v>46</v>
      </c>
      <c r="G16" s="75" t="s">
        <v>42</v>
      </c>
      <c r="H16" s="76">
        <v>100</v>
      </c>
      <c r="I16" s="258">
        <f t="shared" si="0"/>
        <v>1</v>
      </c>
      <c r="J16" s="259"/>
      <c r="K16" s="258">
        <f t="shared" si="1"/>
        <v>0</v>
      </c>
      <c r="L16" s="65">
        <f t="shared" si="2"/>
        <v>1</v>
      </c>
      <c r="M16" s="69" t="s">
        <v>40</v>
      </c>
      <c r="N16" s="102" t="s">
        <v>27</v>
      </c>
      <c r="O16" s="103">
        <v>750000</v>
      </c>
      <c r="P16" s="101"/>
      <c r="Q16" s="345">
        <f t="shared" si="3"/>
        <v>750000</v>
      </c>
    </row>
    <row r="17" spans="1:20" s="89" customFormat="1" ht="56.25" x14ac:dyDescent="0.25">
      <c r="A17" s="105" t="s">
        <v>21</v>
      </c>
      <c r="B17" s="219">
        <v>1</v>
      </c>
      <c r="C17" s="78" t="s">
        <v>22</v>
      </c>
      <c r="D17" s="82" t="s">
        <v>23</v>
      </c>
      <c r="E17" s="74" t="s">
        <v>336</v>
      </c>
      <c r="F17" s="68" t="s">
        <v>47</v>
      </c>
      <c r="G17" s="79" t="s">
        <v>48</v>
      </c>
      <c r="H17" s="80">
        <v>100</v>
      </c>
      <c r="I17" s="260">
        <f t="shared" si="0"/>
        <v>1</v>
      </c>
      <c r="J17" s="261"/>
      <c r="K17" s="260">
        <f t="shared" si="1"/>
        <v>0</v>
      </c>
      <c r="L17" s="66">
        <f t="shared" si="2"/>
        <v>1</v>
      </c>
      <c r="M17" s="68" t="s">
        <v>40</v>
      </c>
      <c r="N17" s="107" t="s">
        <v>27</v>
      </c>
      <c r="O17" s="103">
        <v>400000</v>
      </c>
      <c r="P17" s="101"/>
      <c r="Q17" s="345">
        <f t="shared" si="3"/>
        <v>400000</v>
      </c>
      <c r="R17" s="64"/>
      <c r="T17" s="64"/>
    </row>
    <row r="18" spans="1:20" ht="56.25" x14ac:dyDescent="0.25">
      <c r="A18" s="70" t="s">
        <v>21</v>
      </c>
      <c r="B18" s="219">
        <v>1</v>
      </c>
      <c r="C18" s="69" t="s">
        <v>22</v>
      </c>
      <c r="D18" s="73" t="s">
        <v>23</v>
      </c>
      <c r="E18" s="74" t="s">
        <v>390</v>
      </c>
      <c r="F18" s="69" t="s">
        <v>49</v>
      </c>
      <c r="G18" s="75" t="s">
        <v>50</v>
      </c>
      <c r="H18" s="76"/>
      <c r="I18" s="258">
        <f t="shared" si="0"/>
        <v>0</v>
      </c>
      <c r="J18" s="259">
        <v>100</v>
      </c>
      <c r="K18" s="258">
        <f t="shared" si="1"/>
        <v>1</v>
      </c>
      <c r="L18" s="65">
        <f t="shared" si="2"/>
        <v>1</v>
      </c>
      <c r="M18" s="69" t="s">
        <v>40</v>
      </c>
      <c r="N18" s="102" t="s">
        <v>27</v>
      </c>
      <c r="O18" s="71"/>
      <c r="P18" s="103">
        <v>400000</v>
      </c>
      <c r="Q18" s="345">
        <f t="shared" si="3"/>
        <v>400000</v>
      </c>
    </row>
    <row r="19" spans="1:20" ht="56.25" x14ac:dyDescent="0.25">
      <c r="A19" s="70" t="s">
        <v>21</v>
      </c>
      <c r="B19" s="219">
        <v>1</v>
      </c>
      <c r="C19" s="69" t="s">
        <v>22</v>
      </c>
      <c r="D19" s="73" t="s">
        <v>23</v>
      </c>
      <c r="E19" s="74" t="s">
        <v>337</v>
      </c>
      <c r="F19" s="69" t="s">
        <v>51</v>
      </c>
      <c r="G19" s="75" t="s">
        <v>42</v>
      </c>
      <c r="H19" s="76">
        <v>50</v>
      </c>
      <c r="I19" s="258">
        <f t="shared" si="0"/>
        <v>0.5</v>
      </c>
      <c r="J19" s="259">
        <v>50</v>
      </c>
      <c r="K19" s="258">
        <f t="shared" si="1"/>
        <v>0.5</v>
      </c>
      <c r="L19" s="65">
        <f t="shared" si="2"/>
        <v>1</v>
      </c>
      <c r="M19" s="69" t="s">
        <v>40</v>
      </c>
      <c r="N19" s="102" t="s">
        <v>27</v>
      </c>
      <c r="O19" s="103">
        <v>230000</v>
      </c>
      <c r="P19" s="103">
        <v>230000</v>
      </c>
      <c r="Q19" s="345">
        <f t="shared" si="3"/>
        <v>460000</v>
      </c>
    </row>
    <row r="20" spans="1:20" ht="56.25" x14ac:dyDescent="0.25">
      <c r="A20" s="70" t="s">
        <v>21</v>
      </c>
      <c r="B20" s="219">
        <v>1</v>
      </c>
      <c r="C20" s="69" t="s">
        <v>22</v>
      </c>
      <c r="D20" s="73" t="s">
        <v>23</v>
      </c>
      <c r="E20" s="74" t="s">
        <v>338</v>
      </c>
      <c r="F20" s="69" t="s">
        <v>52</v>
      </c>
      <c r="G20" s="75" t="s">
        <v>42</v>
      </c>
      <c r="H20" s="76">
        <v>50</v>
      </c>
      <c r="I20" s="258">
        <f t="shared" si="0"/>
        <v>0.5</v>
      </c>
      <c r="J20" s="259">
        <v>50</v>
      </c>
      <c r="K20" s="258">
        <f t="shared" si="1"/>
        <v>0.5</v>
      </c>
      <c r="L20" s="65">
        <f t="shared" si="2"/>
        <v>1</v>
      </c>
      <c r="M20" s="69" t="s">
        <v>45</v>
      </c>
      <c r="N20" s="102" t="s">
        <v>27</v>
      </c>
      <c r="O20" s="103">
        <f>3456000/2</f>
        <v>1728000</v>
      </c>
      <c r="P20" s="103">
        <f>3456000/2</f>
        <v>1728000</v>
      </c>
      <c r="Q20" s="345">
        <f t="shared" si="3"/>
        <v>3456000</v>
      </c>
    </row>
    <row r="21" spans="1:20" ht="56.25" x14ac:dyDescent="0.25">
      <c r="A21" s="70" t="s">
        <v>21</v>
      </c>
      <c r="B21" s="219">
        <v>1</v>
      </c>
      <c r="C21" s="69" t="s">
        <v>22</v>
      </c>
      <c r="D21" s="73" t="s">
        <v>53</v>
      </c>
      <c r="E21" s="74" t="s">
        <v>339</v>
      </c>
      <c r="F21" s="69" t="s">
        <v>54</v>
      </c>
      <c r="G21" s="75" t="s">
        <v>55</v>
      </c>
      <c r="H21" s="76">
        <v>100</v>
      </c>
      <c r="I21" s="258">
        <f t="shared" si="0"/>
        <v>1</v>
      </c>
      <c r="J21" s="259"/>
      <c r="K21" s="258">
        <f t="shared" si="1"/>
        <v>0</v>
      </c>
      <c r="L21" s="65">
        <f t="shared" si="2"/>
        <v>1</v>
      </c>
      <c r="M21" s="69" t="s">
        <v>40</v>
      </c>
      <c r="N21" s="102" t="s">
        <v>27</v>
      </c>
      <c r="O21" s="103">
        <v>715000</v>
      </c>
      <c r="P21" s="101"/>
      <c r="Q21" s="345">
        <f t="shared" si="3"/>
        <v>715000</v>
      </c>
    </row>
    <row r="22" spans="1:20" ht="56.25" x14ac:dyDescent="0.25">
      <c r="A22" s="70" t="s">
        <v>21</v>
      </c>
      <c r="B22" s="219">
        <v>1</v>
      </c>
      <c r="C22" s="69" t="s">
        <v>22</v>
      </c>
      <c r="D22" s="73"/>
      <c r="E22" s="74" t="s">
        <v>391</v>
      </c>
      <c r="F22" s="69" t="s">
        <v>61</v>
      </c>
      <c r="G22" s="75" t="s">
        <v>62</v>
      </c>
      <c r="H22" s="76"/>
      <c r="I22" s="258">
        <f t="shared" si="0"/>
        <v>0</v>
      </c>
      <c r="J22" s="259">
        <v>100</v>
      </c>
      <c r="K22" s="258">
        <f t="shared" si="1"/>
        <v>1</v>
      </c>
      <c r="L22" s="65">
        <f t="shared" si="2"/>
        <v>1</v>
      </c>
      <c r="M22" s="69" t="s">
        <v>45</v>
      </c>
      <c r="N22" s="102" t="s">
        <v>27</v>
      </c>
      <c r="O22" s="71"/>
      <c r="P22" s="103">
        <v>2000000</v>
      </c>
      <c r="Q22" s="345">
        <f t="shared" si="3"/>
        <v>2000000</v>
      </c>
    </row>
    <row r="23" spans="1:20" ht="56.25" x14ac:dyDescent="0.25">
      <c r="A23" s="70" t="s">
        <v>32</v>
      </c>
      <c r="B23" s="219">
        <v>1</v>
      </c>
      <c r="C23" s="69" t="s">
        <v>22</v>
      </c>
      <c r="D23" s="73" t="s">
        <v>53</v>
      </c>
      <c r="E23" s="74" t="s">
        <v>340</v>
      </c>
      <c r="F23" s="69" t="s">
        <v>56</v>
      </c>
      <c r="G23" s="75" t="s">
        <v>42</v>
      </c>
      <c r="H23" s="76"/>
      <c r="I23" s="258">
        <f t="shared" si="0"/>
        <v>0</v>
      </c>
      <c r="J23" s="259">
        <v>100</v>
      </c>
      <c r="K23" s="258">
        <f t="shared" si="1"/>
        <v>1</v>
      </c>
      <c r="L23" s="65">
        <f t="shared" si="2"/>
        <v>1</v>
      </c>
      <c r="M23" s="69" t="s">
        <v>45</v>
      </c>
      <c r="N23" s="102" t="s">
        <v>27</v>
      </c>
      <c r="O23" s="71"/>
      <c r="P23" s="103">
        <v>900000</v>
      </c>
      <c r="Q23" s="345">
        <f t="shared" si="3"/>
        <v>900000</v>
      </c>
    </row>
    <row r="24" spans="1:20" ht="56.25" x14ac:dyDescent="0.25">
      <c r="A24" s="70" t="s">
        <v>32</v>
      </c>
      <c r="B24" s="219">
        <v>1</v>
      </c>
      <c r="C24" s="69" t="s">
        <v>22</v>
      </c>
      <c r="D24" s="73" t="s">
        <v>53</v>
      </c>
      <c r="E24" s="74" t="s">
        <v>341</v>
      </c>
      <c r="F24" s="69" t="s">
        <v>57</v>
      </c>
      <c r="G24" s="75" t="s">
        <v>58</v>
      </c>
      <c r="H24" s="76">
        <v>100</v>
      </c>
      <c r="I24" s="258">
        <f t="shared" si="0"/>
        <v>1</v>
      </c>
      <c r="J24" s="259"/>
      <c r="K24" s="258">
        <f t="shared" si="1"/>
        <v>0</v>
      </c>
      <c r="L24" s="65">
        <f t="shared" si="2"/>
        <v>1</v>
      </c>
      <c r="M24" s="69" t="s">
        <v>45</v>
      </c>
      <c r="N24" s="102" t="s">
        <v>27</v>
      </c>
      <c r="O24" s="103">
        <v>400000</v>
      </c>
      <c r="P24" s="101"/>
      <c r="Q24" s="345">
        <f t="shared" si="3"/>
        <v>400000</v>
      </c>
    </row>
    <row r="25" spans="1:20" ht="56.25" x14ac:dyDescent="0.25">
      <c r="A25" s="70" t="s">
        <v>21</v>
      </c>
      <c r="B25" s="219">
        <v>1</v>
      </c>
      <c r="C25" s="69" t="s">
        <v>22</v>
      </c>
      <c r="D25" s="73" t="s">
        <v>53</v>
      </c>
      <c r="E25" s="74" t="s">
        <v>342</v>
      </c>
      <c r="F25" s="69" t="s">
        <v>59</v>
      </c>
      <c r="G25" s="75" t="s">
        <v>60</v>
      </c>
      <c r="H25" s="76"/>
      <c r="I25" s="258">
        <f t="shared" si="0"/>
        <v>0</v>
      </c>
      <c r="J25" s="259">
        <v>100</v>
      </c>
      <c r="K25" s="258">
        <f t="shared" si="1"/>
        <v>1</v>
      </c>
      <c r="L25" s="65">
        <f t="shared" si="2"/>
        <v>1</v>
      </c>
      <c r="M25" s="69" t="s">
        <v>45</v>
      </c>
      <c r="N25" s="102" t="s">
        <v>27</v>
      </c>
      <c r="O25" s="71"/>
      <c r="P25" s="103">
        <v>150000</v>
      </c>
      <c r="Q25" s="345">
        <f t="shared" si="3"/>
        <v>150000</v>
      </c>
    </row>
    <row r="26" spans="1:20" ht="56.25" x14ac:dyDescent="0.25">
      <c r="A26" s="70" t="s">
        <v>21</v>
      </c>
      <c r="B26" s="219">
        <v>1</v>
      </c>
      <c r="C26" s="69" t="s">
        <v>22</v>
      </c>
      <c r="D26" s="73" t="s">
        <v>53</v>
      </c>
      <c r="E26" s="74" t="s">
        <v>343</v>
      </c>
      <c r="F26" s="69" t="s">
        <v>279</v>
      </c>
      <c r="G26" s="75" t="s">
        <v>42</v>
      </c>
      <c r="H26" s="76"/>
      <c r="I26" s="258">
        <f t="shared" si="0"/>
        <v>0</v>
      </c>
      <c r="J26" s="259">
        <v>100</v>
      </c>
      <c r="K26" s="258">
        <f t="shared" si="1"/>
        <v>1</v>
      </c>
      <c r="L26" s="65">
        <f t="shared" si="2"/>
        <v>1</v>
      </c>
      <c r="M26" s="69" t="s">
        <v>45</v>
      </c>
      <c r="N26" s="102" t="s">
        <v>27</v>
      </c>
      <c r="O26" s="71"/>
      <c r="P26" s="103">
        <v>200000</v>
      </c>
      <c r="Q26" s="345">
        <f t="shared" si="3"/>
        <v>200000</v>
      </c>
    </row>
    <row r="27" spans="1:20" ht="56.25" x14ac:dyDescent="0.25">
      <c r="A27" s="70" t="s">
        <v>21</v>
      </c>
      <c r="B27" s="219">
        <v>1</v>
      </c>
      <c r="C27" s="69" t="s">
        <v>22</v>
      </c>
      <c r="D27" s="73" t="s">
        <v>53</v>
      </c>
      <c r="E27" s="74" t="s">
        <v>344</v>
      </c>
      <c r="F27" s="69" t="s">
        <v>64</v>
      </c>
      <c r="G27" s="75" t="s">
        <v>60</v>
      </c>
      <c r="H27" s="76"/>
      <c r="I27" s="258">
        <f t="shared" si="0"/>
        <v>0</v>
      </c>
      <c r="J27" s="259">
        <v>100</v>
      </c>
      <c r="K27" s="258">
        <f t="shared" si="1"/>
        <v>1</v>
      </c>
      <c r="L27" s="65">
        <f t="shared" si="2"/>
        <v>1</v>
      </c>
      <c r="M27" s="69" t="s">
        <v>65</v>
      </c>
      <c r="N27" s="102" t="s">
        <v>27</v>
      </c>
      <c r="O27" s="71"/>
      <c r="P27" s="103">
        <v>500000</v>
      </c>
      <c r="Q27" s="345">
        <f t="shared" si="3"/>
        <v>500000</v>
      </c>
    </row>
    <row r="28" spans="1:20" ht="56.25" x14ac:dyDescent="0.25">
      <c r="A28" s="70" t="s">
        <v>21</v>
      </c>
      <c r="B28" s="219">
        <v>1</v>
      </c>
      <c r="C28" s="69" t="s">
        <v>22</v>
      </c>
      <c r="D28" s="73" t="s">
        <v>23</v>
      </c>
      <c r="E28" s="74" t="s">
        <v>392</v>
      </c>
      <c r="F28" s="69" t="s">
        <v>63</v>
      </c>
      <c r="G28" s="75" t="s">
        <v>58</v>
      </c>
      <c r="H28" s="76"/>
      <c r="I28" s="258">
        <f t="shared" si="0"/>
        <v>0</v>
      </c>
      <c r="J28" s="259">
        <v>100</v>
      </c>
      <c r="K28" s="258">
        <f t="shared" si="1"/>
        <v>1</v>
      </c>
      <c r="L28" s="65">
        <f t="shared" si="2"/>
        <v>1</v>
      </c>
      <c r="M28" s="69" t="s">
        <v>45</v>
      </c>
      <c r="N28" s="102" t="s">
        <v>27</v>
      </c>
      <c r="O28" s="71"/>
      <c r="P28" s="103">
        <v>150000</v>
      </c>
      <c r="Q28" s="345">
        <f t="shared" si="3"/>
        <v>150000</v>
      </c>
    </row>
    <row r="29" spans="1:20" ht="56.25" x14ac:dyDescent="0.25">
      <c r="A29" s="70" t="s">
        <v>21</v>
      </c>
      <c r="B29" s="219">
        <v>1</v>
      </c>
      <c r="C29" s="69" t="s">
        <v>22</v>
      </c>
      <c r="D29" s="73" t="s">
        <v>23</v>
      </c>
      <c r="E29" s="74" t="s">
        <v>346</v>
      </c>
      <c r="F29" s="69" t="s">
        <v>388</v>
      </c>
      <c r="G29" s="75" t="s">
        <v>69</v>
      </c>
      <c r="H29" s="76">
        <v>50</v>
      </c>
      <c r="I29" s="258">
        <f t="shared" si="0"/>
        <v>0.5</v>
      </c>
      <c r="J29" s="259">
        <v>50</v>
      </c>
      <c r="K29" s="258">
        <f t="shared" si="1"/>
        <v>0.5</v>
      </c>
      <c r="L29" s="65">
        <f t="shared" si="2"/>
        <v>1</v>
      </c>
      <c r="M29" s="69" t="s">
        <v>70</v>
      </c>
      <c r="N29" s="102" t="s">
        <v>27</v>
      </c>
      <c r="O29" s="103">
        <v>250000</v>
      </c>
      <c r="P29" s="103">
        <v>250000</v>
      </c>
      <c r="Q29" s="345">
        <f t="shared" si="3"/>
        <v>500000</v>
      </c>
    </row>
    <row r="30" spans="1:20" ht="56.25" x14ac:dyDescent="0.25">
      <c r="A30" s="70" t="s">
        <v>21</v>
      </c>
      <c r="B30" s="219">
        <v>1</v>
      </c>
      <c r="C30" s="69" t="s">
        <v>22</v>
      </c>
      <c r="D30" s="73" t="s">
        <v>53</v>
      </c>
      <c r="E30" s="74" t="s">
        <v>347</v>
      </c>
      <c r="F30" s="69" t="s">
        <v>389</v>
      </c>
      <c r="G30" s="75" t="s">
        <v>71</v>
      </c>
      <c r="H30" s="76">
        <v>50</v>
      </c>
      <c r="I30" s="258">
        <f t="shared" si="0"/>
        <v>0.5</v>
      </c>
      <c r="J30" s="259">
        <v>50</v>
      </c>
      <c r="K30" s="258">
        <f t="shared" si="1"/>
        <v>0.5</v>
      </c>
      <c r="L30" s="65">
        <f t="shared" si="2"/>
        <v>1</v>
      </c>
      <c r="M30" s="69" t="s">
        <v>70</v>
      </c>
      <c r="N30" s="102" t="s">
        <v>27</v>
      </c>
      <c r="O30" s="103">
        <v>10500000</v>
      </c>
      <c r="P30" s="103">
        <v>10500000</v>
      </c>
      <c r="Q30" s="345">
        <f t="shared" si="3"/>
        <v>21000000</v>
      </c>
    </row>
    <row r="31" spans="1:20" ht="56.25" customHeight="1" x14ac:dyDescent="0.25">
      <c r="A31" s="332" t="s">
        <v>21</v>
      </c>
      <c r="B31" s="219">
        <v>1</v>
      </c>
      <c r="C31" s="334" t="s">
        <v>22</v>
      </c>
      <c r="D31" s="335" t="s">
        <v>53</v>
      </c>
      <c r="E31" s="85" t="s">
        <v>393</v>
      </c>
      <c r="F31" s="336" t="s">
        <v>66</v>
      </c>
      <c r="G31" s="334" t="s">
        <v>67</v>
      </c>
      <c r="H31" s="337">
        <v>50</v>
      </c>
      <c r="I31" s="338">
        <f t="shared" si="0"/>
        <v>0.5</v>
      </c>
      <c r="J31" s="339">
        <v>50</v>
      </c>
      <c r="K31" s="338">
        <f t="shared" si="1"/>
        <v>0.5</v>
      </c>
      <c r="L31" s="341">
        <f t="shared" si="2"/>
        <v>1</v>
      </c>
      <c r="M31" s="334" t="s">
        <v>68</v>
      </c>
      <c r="N31" s="342" t="s">
        <v>27</v>
      </c>
      <c r="O31" s="103">
        <v>500000</v>
      </c>
      <c r="P31" s="103">
        <v>500000</v>
      </c>
      <c r="Q31" s="345">
        <f t="shared" si="3"/>
        <v>1000000</v>
      </c>
      <c r="R31" s="248"/>
    </row>
    <row r="32" spans="1:20" ht="45" customHeight="1" x14ac:dyDescent="0.25">
      <c r="A32" s="70" t="s">
        <v>21</v>
      </c>
      <c r="B32" s="219">
        <v>1</v>
      </c>
      <c r="C32" s="69" t="s">
        <v>22</v>
      </c>
      <c r="D32" s="73" t="s">
        <v>53</v>
      </c>
      <c r="E32" s="74" t="s">
        <v>394</v>
      </c>
      <c r="F32" s="78" t="s">
        <v>72</v>
      </c>
      <c r="G32" s="79" t="s">
        <v>73</v>
      </c>
      <c r="H32" s="80"/>
      <c r="I32" s="258">
        <f t="shared" si="0"/>
        <v>0</v>
      </c>
      <c r="J32" s="259">
        <v>100</v>
      </c>
      <c r="K32" s="258">
        <f t="shared" si="1"/>
        <v>1</v>
      </c>
      <c r="L32" s="65">
        <f t="shared" si="2"/>
        <v>1</v>
      </c>
      <c r="M32" s="69" t="s">
        <v>70</v>
      </c>
      <c r="N32" s="102" t="s">
        <v>27</v>
      </c>
      <c r="O32" s="71"/>
      <c r="P32" s="103">
        <v>5000000</v>
      </c>
      <c r="Q32" s="345">
        <f t="shared" si="3"/>
        <v>5000000</v>
      </c>
    </row>
    <row r="33" spans="1:17" ht="56.25" x14ac:dyDescent="0.25">
      <c r="A33" s="70" t="s">
        <v>21</v>
      </c>
      <c r="B33" s="219">
        <v>1</v>
      </c>
      <c r="C33" s="69" t="s">
        <v>22</v>
      </c>
      <c r="D33" s="73" t="s">
        <v>23</v>
      </c>
      <c r="E33" s="74" t="s">
        <v>395</v>
      </c>
      <c r="F33" s="78" t="s">
        <v>74</v>
      </c>
      <c r="G33" s="79" t="s">
        <v>60</v>
      </c>
      <c r="H33" s="80">
        <v>50</v>
      </c>
      <c r="I33" s="258">
        <f t="shared" si="0"/>
        <v>0.5</v>
      </c>
      <c r="J33" s="259">
        <v>50</v>
      </c>
      <c r="K33" s="258">
        <f t="shared" si="1"/>
        <v>0.5</v>
      </c>
      <c r="L33" s="65">
        <f t="shared" si="2"/>
        <v>1</v>
      </c>
      <c r="M33" s="69" t="s">
        <v>280</v>
      </c>
      <c r="N33" s="102" t="s">
        <v>27</v>
      </c>
      <c r="O33" s="103">
        <v>2450000</v>
      </c>
      <c r="P33" s="103">
        <v>2450000</v>
      </c>
      <c r="Q33" s="345">
        <f t="shared" si="3"/>
        <v>4900000</v>
      </c>
    </row>
    <row r="34" spans="1:17" ht="67.5" customHeight="1" x14ac:dyDescent="0.25">
      <c r="A34" s="105" t="s">
        <v>32</v>
      </c>
      <c r="B34" s="219">
        <v>2</v>
      </c>
      <c r="C34" s="78" t="s">
        <v>89</v>
      </c>
      <c r="D34" s="81" t="s">
        <v>23</v>
      </c>
      <c r="E34" s="77" t="s">
        <v>349</v>
      </c>
      <c r="F34" s="68" t="s">
        <v>90</v>
      </c>
      <c r="G34" s="79" t="s">
        <v>25</v>
      </c>
      <c r="H34" s="80">
        <v>50</v>
      </c>
      <c r="I34" s="260">
        <f t="shared" si="0"/>
        <v>0.5</v>
      </c>
      <c r="J34" s="261">
        <v>50</v>
      </c>
      <c r="K34" s="260">
        <f t="shared" si="1"/>
        <v>0.5</v>
      </c>
      <c r="L34" s="66">
        <f t="shared" si="2"/>
        <v>1</v>
      </c>
      <c r="M34" s="68" t="s">
        <v>91</v>
      </c>
      <c r="N34" s="107" t="s">
        <v>92</v>
      </c>
      <c r="O34" s="103">
        <f>(117496806.82-81600000)/2</f>
        <v>17948403.409999996</v>
      </c>
      <c r="P34" s="103">
        <f>(117496806.82-81600000)/2</f>
        <v>17948403.409999996</v>
      </c>
      <c r="Q34" s="345">
        <f t="shared" si="3"/>
        <v>35896806.819999993</v>
      </c>
    </row>
    <row r="35" spans="1:17" ht="56.25" x14ac:dyDescent="0.25">
      <c r="A35" s="105" t="s">
        <v>32</v>
      </c>
      <c r="B35" s="219">
        <v>2</v>
      </c>
      <c r="C35" s="78" t="s">
        <v>94</v>
      </c>
      <c r="D35" s="81" t="s">
        <v>23</v>
      </c>
      <c r="E35" s="77" t="s">
        <v>348</v>
      </c>
      <c r="F35" s="68" t="s">
        <v>95</v>
      </c>
      <c r="G35" s="79" t="s">
        <v>25</v>
      </c>
      <c r="H35" s="80">
        <v>50</v>
      </c>
      <c r="I35" s="260">
        <f t="shared" si="0"/>
        <v>0.5</v>
      </c>
      <c r="J35" s="261">
        <v>50</v>
      </c>
      <c r="K35" s="260">
        <f t="shared" si="1"/>
        <v>0.5</v>
      </c>
      <c r="L35" s="66">
        <f t="shared" si="2"/>
        <v>1</v>
      </c>
      <c r="M35" s="68" t="s">
        <v>91</v>
      </c>
      <c r="N35" s="107" t="s">
        <v>96</v>
      </c>
      <c r="O35" s="103">
        <f>41936721.2/2</f>
        <v>20968360.600000001</v>
      </c>
      <c r="P35" s="103">
        <f>41936721.2/2</f>
        <v>20968360.600000001</v>
      </c>
      <c r="Q35" s="345">
        <f t="shared" si="3"/>
        <v>41936721.200000003</v>
      </c>
    </row>
    <row r="36" spans="1:17" ht="67.5" x14ac:dyDescent="0.25">
      <c r="A36" s="105" t="s">
        <v>32</v>
      </c>
      <c r="B36" s="219">
        <v>2</v>
      </c>
      <c r="C36" s="78" t="s">
        <v>97</v>
      </c>
      <c r="D36" s="81" t="s">
        <v>23</v>
      </c>
      <c r="E36" s="77" t="s">
        <v>350</v>
      </c>
      <c r="F36" s="68" t="s">
        <v>98</v>
      </c>
      <c r="G36" s="79" t="s">
        <v>25</v>
      </c>
      <c r="H36" s="80">
        <v>50</v>
      </c>
      <c r="I36" s="260">
        <f t="shared" si="0"/>
        <v>0.5</v>
      </c>
      <c r="J36" s="261">
        <v>50</v>
      </c>
      <c r="K36" s="260">
        <f t="shared" si="1"/>
        <v>0.5</v>
      </c>
      <c r="L36" s="66">
        <f t="shared" si="2"/>
        <v>1</v>
      </c>
      <c r="M36" s="68" t="s">
        <v>91</v>
      </c>
      <c r="N36" s="107" t="s">
        <v>99</v>
      </c>
      <c r="O36" s="103">
        <f>(108636563.98-43500000)/2</f>
        <v>32568281.990000002</v>
      </c>
      <c r="P36" s="103">
        <f>(108636563.98-43500000)/2</f>
        <v>32568281.990000002</v>
      </c>
      <c r="Q36" s="345">
        <f t="shared" si="3"/>
        <v>65136563.980000004</v>
      </c>
    </row>
    <row r="37" spans="1:17" ht="56.25" x14ac:dyDescent="0.25">
      <c r="A37" s="105" t="s">
        <v>32</v>
      </c>
      <c r="B37" s="219">
        <v>2</v>
      </c>
      <c r="C37" s="78" t="s">
        <v>100</v>
      </c>
      <c r="D37" s="81" t="s">
        <v>23</v>
      </c>
      <c r="E37" s="77" t="s">
        <v>351</v>
      </c>
      <c r="F37" s="68" t="s">
        <v>101</v>
      </c>
      <c r="G37" s="79" t="s">
        <v>25</v>
      </c>
      <c r="H37" s="80">
        <v>50</v>
      </c>
      <c r="I37" s="260">
        <f t="shared" si="0"/>
        <v>0.5</v>
      </c>
      <c r="J37" s="261">
        <v>50</v>
      </c>
      <c r="K37" s="260">
        <f t="shared" si="1"/>
        <v>0.5</v>
      </c>
      <c r="L37" s="66">
        <f t="shared" si="2"/>
        <v>1</v>
      </c>
      <c r="M37" s="68" t="s">
        <v>91</v>
      </c>
      <c r="N37" s="107" t="s">
        <v>102</v>
      </c>
      <c r="O37" s="103">
        <v>142386354.22999999</v>
      </c>
      <c r="P37" s="103">
        <v>142386354.22999999</v>
      </c>
      <c r="Q37" s="345">
        <f t="shared" si="3"/>
        <v>284772708.45999998</v>
      </c>
    </row>
    <row r="38" spans="1:17" ht="56.25" x14ac:dyDescent="0.25">
      <c r="A38" s="105" t="s">
        <v>32</v>
      </c>
      <c r="B38" s="219">
        <v>2</v>
      </c>
      <c r="C38" s="78" t="s">
        <v>103</v>
      </c>
      <c r="D38" s="81" t="s">
        <v>23</v>
      </c>
      <c r="E38" s="77" t="s">
        <v>352</v>
      </c>
      <c r="F38" s="68" t="s">
        <v>104</v>
      </c>
      <c r="G38" s="79" t="s">
        <v>25</v>
      </c>
      <c r="H38" s="80">
        <v>50</v>
      </c>
      <c r="I38" s="260">
        <f t="shared" si="0"/>
        <v>0.5</v>
      </c>
      <c r="J38" s="261">
        <v>50</v>
      </c>
      <c r="K38" s="260">
        <f t="shared" si="1"/>
        <v>0.5</v>
      </c>
      <c r="L38" s="66">
        <f t="shared" si="2"/>
        <v>1</v>
      </c>
      <c r="M38" s="68" t="s">
        <v>91</v>
      </c>
      <c r="N38" s="107" t="s">
        <v>105</v>
      </c>
      <c r="O38" s="103">
        <f>30900171.45/2</f>
        <v>15450085.725</v>
      </c>
      <c r="P38" s="103">
        <f>30900171.45/2</f>
        <v>15450085.725</v>
      </c>
      <c r="Q38" s="345">
        <f t="shared" si="3"/>
        <v>30900171.449999999</v>
      </c>
    </row>
    <row r="39" spans="1:17" ht="56.25" customHeight="1" x14ac:dyDescent="0.25">
      <c r="A39" s="105" t="s">
        <v>32</v>
      </c>
      <c r="B39" s="219">
        <v>2</v>
      </c>
      <c r="C39" s="78" t="s">
        <v>282</v>
      </c>
      <c r="D39" s="82" t="s">
        <v>53</v>
      </c>
      <c r="E39" s="77" t="s">
        <v>396</v>
      </c>
      <c r="F39" s="68" t="s">
        <v>121</v>
      </c>
      <c r="G39" s="79" t="s">
        <v>122</v>
      </c>
      <c r="H39" s="80">
        <v>50</v>
      </c>
      <c r="I39" s="260">
        <f t="shared" si="0"/>
        <v>0.5</v>
      </c>
      <c r="J39" s="261">
        <v>50</v>
      </c>
      <c r="K39" s="260">
        <f t="shared" si="1"/>
        <v>0.5</v>
      </c>
      <c r="L39" s="66">
        <f t="shared" si="2"/>
        <v>1</v>
      </c>
      <c r="M39" s="68" t="s">
        <v>123</v>
      </c>
      <c r="N39" s="107" t="s">
        <v>124</v>
      </c>
      <c r="O39" s="103">
        <v>1624764.2549999999</v>
      </c>
      <c r="P39" s="103">
        <v>1624764.2549999999</v>
      </c>
      <c r="Q39" s="345">
        <f t="shared" si="3"/>
        <v>3249528.51</v>
      </c>
    </row>
    <row r="40" spans="1:17" ht="56.25" customHeight="1" x14ac:dyDescent="0.25">
      <c r="A40" s="105" t="s">
        <v>32</v>
      </c>
      <c r="B40" s="219">
        <v>2</v>
      </c>
      <c r="C40" s="78" t="s">
        <v>106</v>
      </c>
      <c r="D40" s="81" t="s">
        <v>23</v>
      </c>
      <c r="E40" s="77" t="s">
        <v>353</v>
      </c>
      <c r="F40" s="68" t="s">
        <v>107</v>
      </c>
      <c r="G40" s="79" t="s">
        <v>25</v>
      </c>
      <c r="H40" s="80">
        <v>50</v>
      </c>
      <c r="I40" s="260">
        <f t="shared" si="0"/>
        <v>0.5</v>
      </c>
      <c r="J40" s="261">
        <v>50</v>
      </c>
      <c r="K40" s="260">
        <f t="shared" si="1"/>
        <v>0.5</v>
      </c>
      <c r="L40" s="66">
        <f t="shared" si="2"/>
        <v>1</v>
      </c>
      <c r="M40" s="68" t="s">
        <v>91</v>
      </c>
      <c r="N40" s="107" t="s">
        <v>108</v>
      </c>
      <c r="O40" s="103">
        <v>42130553.119999997</v>
      </c>
      <c r="P40" s="103">
        <v>42130553.119999997</v>
      </c>
      <c r="Q40" s="345">
        <f t="shared" si="3"/>
        <v>84261106.239999995</v>
      </c>
    </row>
    <row r="41" spans="1:17" ht="56.25" customHeight="1" x14ac:dyDescent="0.25">
      <c r="A41" s="105" t="s">
        <v>32</v>
      </c>
      <c r="B41" s="219">
        <v>2</v>
      </c>
      <c r="C41" s="78" t="s">
        <v>100</v>
      </c>
      <c r="D41" s="81" t="s">
        <v>23</v>
      </c>
      <c r="E41" s="77" t="s">
        <v>354</v>
      </c>
      <c r="F41" s="68" t="s">
        <v>109</v>
      </c>
      <c r="G41" s="79" t="s">
        <v>281</v>
      </c>
      <c r="H41" s="80">
        <v>50</v>
      </c>
      <c r="I41" s="260">
        <f t="shared" ref="I41:I72" si="4">IF(OR(H41=0),0,(H41/(H41+J41)))</f>
        <v>0.5</v>
      </c>
      <c r="J41" s="261">
        <v>50</v>
      </c>
      <c r="K41" s="260">
        <f t="shared" ref="K41:K72" si="5">IF(OR(J41=0),0,(J41/(H41+J41)))</f>
        <v>0.5</v>
      </c>
      <c r="L41" s="66">
        <f t="shared" ref="L41:L72" si="6">I41+K41</f>
        <v>1</v>
      </c>
      <c r="M41" s="68" t="s">
        <v>91</v>
      </c>
      <c r="N41" s="106" t="s">
        <v>102</v>
      </c>
      <c r="O41" s="103">
        <v>1500000</v>
      </c>
      <c r="P41" s="103">
        <v>1500000</v>
      </c>
      <c r="Q41" s="345">
        <f t="shared" si="3"/>
        <v>3000000</v>
      </c>
    </row>
    <row r="42" spans="1:17" ht="45" customHeight="1" x14ac:dyDescent="0.25">
      <c r="A42" s="105" t="s">
        <v>32</v>
      </c>
      <c r="B42" s="219">
        <v>2</v>
      </c>
      <c r="C42" s="78" t="s">
        <v>110</v>
      </c>
      <c r="D42" s="82" t="s">
        <v>53</v>
      </c>
      <c r="E42" s="77" t="s">
        <v>358</v>
      </c>
      <c r="F42" s="68" t="s">
        <v>111</v>
      </c>
      <c r="G42" s="79" t="s">
        <v>112</v>
      </c>
      <c r="H42" s="80">
        <v>50</v>
      </c>
      <c r="I42" s="260">
        <f t="shared" si="4"/>
        <v>0.5</v>
      </c>
      <c r="J42" s="261">
        <v>50</v>
      </c>
      <c r="K42" s="260">
        <f t="shared" si="5"/>
        <v>0.5</v>
      </c>
      <c r="L42" s="66">
        <f t="shared" si="6"/>
        <v>1</v>
      </c>
      <c r="M42" s="68" t="s">
        <v>91</v>
      </c>
      <c r="N42" s="107" t="s">
        <v>92</v>
      </c>
      <c r="O42" s="103">
        <v>40800000</v>
      </c>
      <c r="P42" s="103">
        <v>40800000</v>
      </c>
      <c r="Q42" s="345">
        <f t="shared" si="3"/>
        <v>81600000</v>
      </c>
    </row>
    <row r="43" spans="1:17" ht="56.25" x14ac:dyDescent="0.25">
      <c r="A43" s="105" t="s">
        <v>32</v>
      </c>
      <c r="B43" s="219">
        <v>2</v>
      </c>
      <c r="C43" s="78" t="s">
        <v>100</v>
      </c>
      <c r="D43" s="81" t="s">
        <v>23</v>
      </c>
      <c r="E43" s="77" t="s">
        <v>355</v>
      </c>
      <c r="F43" s="68" t="s">
        <v>113</v>
      </c>
      <c r="G43" s="79" t="s">
        <v>114</v>
      </c>
      <c r="H43" s="80">
        <v>50</v>
      </c>
      <c r="I43" s="260">
        <f t="shared" si="4"/>
        <v>0.5</v>
      </c>
      <c r="J43" s="261">
        <v>50</v>
      </c>
      <c r="K43" s="260">
        <f t="shared" si="5"/>
        <v>0.5</v>
      </c>
      <c r="L43" s="66">
        <f t="shared" si="6"/>
        <v>1</v>
      </c>
      <c r="M43" s="68" t="s">
        <v>91</v>
      </c>
      <c r="N43" s="106" t="s">
        <v>102</v>
      </c>
      <c r="O43" s="103">
        <v>1750000</v>
      </c>
      <c r="P43" s="103">
        <v>1750000</v>
      </c>
      <c r="Q43" s="345">
        <f t="shared" si="3"/>
        <v>3500000</v>
      </c>
    </row>
    <row r="44" spans="1:17" ht="56.25" x14ac:dyDescent="0.25">
      <c r="A44" s="105" t="s">
        <v>32</v>
      </c>
      <c r="B44" s="219">
        <v>2</v>
      </c>
      <c r="C44" s="78" t="s">
        <v>100</v>
      </c>
      <c r="D44" s="81" t="s">
        <v>23</v>
      </c>
      <c r="E44" s="77" t="s">
        <v>356</v>
      </c>
      <c r="F44" s="68" t="s">
        <v>115</v>
      </c>
      <c r="G44" s="79" t="s">
        <v>25</v>
      </c>
      <c r="H44" s="80">
        <v>50</v>
      </c>
      <c r="I44" s="260">
        <f t="shared" si="4"/>
        <v>0.5</v>
      </c>
      <c r="J44" s="261">
        <v>50</v>
      </c>
      <c r="K44" s="260">
        <f t="shared" si="5"/>
        <v>0.5</v>
      </c>
      <c r="L44" s="66">
        <f t="shared" si="6"/>
        <v>1</v>
      </c>
      <c r="M44" s="68" t="s">
        <v>91</v>
      </c>
      <c r="N44" s="106" t="s">
        <v>102</v>
      </c>
      <c r="O44" s="103">
        <v>3250000</v>
      </c>
      <c r="P44" s="103">
        <v>3250000</v>
      </c>
      <c r="Q44" s="345">
        <f t="shared" si="3"/>
        <v>6500000</v>
      </c>
    </row>
    <row r="45" spans="1:17" ht="67.5" x14ac:dyDescent="0.25">
      <c r="A45" s="105" t="s">
        <v>32</v>
      </c>
      <c r="B45" s="219">
        <v>2</v>
      </c>
      <c r="C45" s="78" t="s">
        <v>125</v>
      </c>
      <c r="D45" s="81" t="s">
        <v>53</v>
      </c>
      <c r="E45" s="77" t="s">
        <v>397</v>
      </c>
      <c r="F45" s="68" t="s">
        <v>130</v>
      </c>
      <c r="G45" s="79" t="s">
        <v>129</v>
      </c>
      <c r="H45" s="80"/>
      <c r="I45" s="260">
        <f t="shared" si="4"/>
        <v>0</v>
      </c>
      <c r="J45" s="261">
        <v>100</v>
      </c>
      <c r="K45" s="260">
        <f t="shared" si="5"/>
        <v>1</v>
      </c>
      <c r="L45" s="66">
        <f t="shared" si="6"/>
        <v>1</v>
      </c>
      <c r="M45" s="68" t="s">
        <v>123</v>
      </c>
      <c r="N45" s="107" t="s">
        <v>108</v>
      </c>
      <c r="O45" s="103">
        <v>26000000</v>
      </c>
      <c r="P45" s="67"/>
      <c r="Q45" s="345">
        <f t="shared" si="3"/>
        <v>26000000</v>
      </c>
    </row>
    <row r="46" spans="1:17" ht="78.75" x14ac:dyDescent="0.25">
      <c r="A46" s="105" t="s">
        <v>32</v>
      </c>
      <c r="B46" s="219">
        <v>2</v>
      </c>
      <c r="C46" s="78" t="s">
        <v>100</v>
      </c>
      <c r="D46" s="81" t="s">
        <v>23</v>
      </c>
      <c r="E46" s="77" t="s">
        <v>357</v>
      </c>
      <c r="F46" s="68" t="s">
        <v>117</v>
      </c>
      <c r="G46" s="79" t="s">
        <v>25</v>
      </c>
      <c r="H46" s="80">
        <v>50</v>
      </c>
      <c r="I46" s="260">
        <f t="shared" si="4"/>
        <v>0.5</v>
      </c>
      <c r="J46" s="261">
        <v>50</v>
      </c>
      <c r="K46" s="260">
        <f t="shared" si="5"/>
        <v>0.5</v>
      </c>
      <c r="L46" s="66">
        <f t="shared" si="6"/>
        <v>1</v>
      </c>
      <c r="M46" s="68" t="s">
        <v>91</v>
      </c>
      <c r="N46" s="107" t="s">
        <v>102</v>
      </c>
      <c r="O46" s="103">
        <v>2000000</v>
      </c>
      <c r="P46" s="103">
        <v>2000000</v>
      </c>
      <c r="Q46" s="345">
        <f t="shared" si="3"/>
        <v>4000000</v>
      </c>
    </row>
    <row r="47" spans="1:17" ht="67.5" x14ac:dyDescent="0.25">
      <c r="A47" s="105" t="s">
        <v>32</v>
      </c>
      <c r="B47" s="219">
        <v>2</v>
      </c>
      <c r="C47" s="78" t="s">
        <v>97</v>
      </c>
      <c r="D47" s="81" t="s">
        <v>23</v>
      </c>
      <c r="E47" s="77" t="s">
        <v>359</v>
      </c>
      <c r="F47" s="68" t="s">
        <v>118</v>
      </c>
      <c r="G47" s="79" t="s">
        <v>119</v>
      </c>
      <c r="H47" s="80">
        <v>50</v>
      </c>
      <c r="I47" s="260">
        <f t="shared" si="4"/>
        <v>0.5</v>
      </c>
      <c r="J47" s="261">
        <v>50</v>
      </c>
      <c r="K47" s="260">
        <f t="shared" si="5"/>
        <v>0.5</v>
      </c>
      <c r="L47" s="66">
        <f t="shared" si="6"/>
        <v>1</v>
      </c>
      <c r="M47" s="68" t="s">
        <v>91</v>
      </c>
      <c r="N47" s="107" t="s">
        <v>99</v>
      </c>
      <c r="O47" s="103">
        <f>43500000/2</f>
        <v>21750000</v>
      </c>
      <c r="P47" s="103">
        <f>43500000/2</f>
        <v>21750000</v>
      </c>
      <c r="Q47" s="345">
        <f t="shared" si="3"/>
        <v>43500000</v>
      </c>
    </row>
    <row r="48" spans="1:17" ht="78.75" x14ac:dyDescent="0.25">
      <c r="A48" s="216" t="s">
        <v>135</v>
      </c>
      <c r="B48" s="219">
        <v>2</v>
      </c>
      <c r="C48" s="78" t="s">
        <v>158</v>
      </c>
      <c r="D48" s="82" t="s">
        <v>53</v>
      </c>
      <c r="E48" s="74" t="s">
        <v>398</v>
      </c>
      <c r="F48" s="83" t="s">
        <v>159</v>
      </c>
      <c r="G48" s="79" t="s">
        <v>283</v>
      </c>
      <c r="H48" s="80">
        <v>100</v>
      </c>
      <c r="I48" s="260">
        <f t="shared" si="4"/>
        <v>1</v>
      </c>
      <c r="J48" s="261"/>
      <c r="K48" s="260">
        <f t="shared" si="5"/>
        <v>0</v>
      </c>
      <c r="L48" s="66">
        <f t="shared" si="6"/>
        <v>1</v>
      </c>
      <c r="M48" s="68" t="s">
        <v>40</v>
      </c>
      <c r="N48" s="107" t="s">
        <v>160</v>
      </c>
      <c r="O48" s="67"/>
      <c r="P48" s="103">
        <v>11000000</v>
      </c>
      <c r="Q48" s="345">
        <f t="shared" si="3"/>
        <v>11000000</v>
      </c>
    </row>
    <row r="49" spans="1:17" ht="45" customHeight="1" x14ac:dyDescent="0.25">
      <c r="A49" s="216" t="s">
        <v>135</v>
      </c>
      <c r="B49" s="219">
        <v>2</v>
      </c>
      <c r="C49" s="78" t="s">
        <v>161</v>
      </c>
      <c r="D49" s="82" t="s">
        <v>162</v>
      </c>
      <c r="E49" s="77" t="s">
        <v>399</v>
      </c>
      <c r="F49" s="68" t="s">
        <v>163</v>
      </c>
      <c r="G49" s="79" t="s">
        <v>164</v>
      </c>
      <c r="H49" s="80"/>
      <c r="I49" s="260">
        <f t="shared" si="4"/>
        <v>0</v>
      </c>
      <c r="J49" s="261">
        <v>100</v>
      </c>
      <c r="K49" s="260">
        <f t="shared" si="5"/>
        <v>1</v>
      </c>
      <c r="L49" s="66">
        <f t="shared" si="6"/>
        <v>1</v>
      </c>
      <c r="M49" s="68" t="s">
        <v>165</v>
      </c>
      <c r="N49" s="107" t="s">
        <v>166</v>
      </c>
      <c r="O49" s="67"/>
      <c r="P49" s="103">
        <v>1709981.14</v>
      </c>
      <c r="Q49" s="345">
        <f t="shared" si="3"/>
        <v>1709981.14</v>
      </c>
    </row>
    <row r="50" spans="1:17" ht="56.25" customHeight="1" x14ac:dyDescent="0.25">
      <c r="A50" s="105" t="s">
        <v>32</v>
      </c>
      <c r="B50" s="219">
        <v>2</v>
      </c>
      <c r="C50" s="78" t="s">
        <v>125</v>
      </c>
      <c r="D50" s="81" t="s">
        <v>23</v>
      </c>
      <c r="E50" s="77" t="s">
        <v>360</v>
      </c>
      <c r="F50" s="68" t="s">
        <v>126</v>
      </c>
      <c r="G50" s="79" t="s">
        <v>127</v>
      </c>
      <c r="H50" s="80">
        <v>50</v>
      </c>
      <c r="I50" s="260">
        <f t="shared" si="4"/>
        <v>0.5</v>
      </c>
      <c r="J50" s="261">
        <v>50</v>
      </c>
      <c r="K50" s="260">
        <f t="shared" si="5"/>
        <v>0.5</v>
      </c>
      <c r="L50" s="66">
        <f t="shared" si="6"/>
        <v>1</v>
      </c>
      <c r="M50" s="68" t="s">
        <v>123</v>
      </c>
      <c r="N50" s="107" t="s">
        <v>108</v>
      </c>
      <c r="O50" s="103">
        <v>91500000</v>
      </c>
      <c r="P50" s="103">
        <v>91500000</v>
      </c>
      <c r="Q50" s="345">
        <f t="shared" si="3"/>
        <v>183000000</v>
      </c>
    </row>
    <row r="51" spans="1:17" ht="56.25" customHeight="1" x14ac:dyDescent="0.25">
      <c r="A51" s="105" t="s">
        <v>21</v>
      </c>
      <c r="B51" s="219">
        <v>2</v>
      </c>
      <c r="C51" s="78" t="s">
        <v>131</v>
      </c>
      <c r="D51" s="81" t="s">
        <v>23</v>
      </c>
      <c r="E51" s="77" t="s">
        <v>361</v>
      </c>
      <c r="F51" s="68" t="s">
        <v>132</v>
      </c>
      <c r="G51" s="79" t="s">
        <v>25</v>
      </c>
      <c r="H51" s="80">
        <v>50</v>
      </c>
      <c r="I51" s="260">
        <f t="shared" si="4"/>
        <v>0.5</v>
      </c>
      <c r="J51" s="261">
        <v>50</v>
      </c>
      <c r="K51" s="260">
        <f t="shared" si="5"/>
        <v>0.5</v>
      </c>
      <c r="L51" s="66">
        <f t="shared" si="6"/>
        <v>1</v>
      </c>
      <c r="M51" s="68" t="s">
        <v>133</v>
      </c>
      <c r="N51" s="107" t="s">
        <v>134</v>
      </c>
      <c r="O51" s="103">
        <v>23971540.890000001</v>
      </c>
      <c r="P51" s="103">
        <v>23971540.890000001</v>
      </c>
      <c r="Q51" s="345">
        <f t="shared" si="3"/>
        <v>47943081.780000001</v>
      </c>
    </row>
    <row r="52" spans="1:17" ht="33.75" x14ac:dyDescent="0.25">
      <c r="A52" s="105" t="s">
        <v>135</v>
      </c>
      <c r="B52" s="219">
        <v>2</v>
      </c>
      <c r="C52" s="78" t="s">
        <v>136</v>
      </c>
      <c r="D52" s="81" t="s">
        <v>23</v>
      </c>
      <c r="E52" s="77" t="s">
        <v>362</v>
      </c>
      <c r="F52" s="68" t="s">
        <v>137</v>
      </c>
      <c r="G52" s="79" t="s">
        <v>25</v>
      </c>
      <c r="H52" s="80">
        <v>50</v>
      </c>
      <c r="I52" s="260">
        <f t="shared" si="4"/>
        <v>0.5</v>
      </c>
      <c r="J52" s="261">
        <v>50</v>
      </c>
      <c r="K52" s="260">
        <f t="shared" si="5"/>
        <v>0.5</v>
      </c>
      <c r="L52" s="66">
        <f t="shared" si="6"/>
        <v>1</v>
      </c>
      <c r="M52" s="68" t="s">
        <v>138</v>
      </c>
      <c r="N52" s="107" t="s">
        <v>139</v>
      </c>
      <c r="O52" s="103">
        <v>1500000</v>
      </c>
      <c r="P52" s="103">
        <v>1500000</v>
      </c>
      <c r="Q52" s="345">
        <f t="shared" si="3"/>
        <v>3000000</v>
      </c>
    </row>
    <row r="53" spans="1:17" ht="56.25" x14ac:dyDescent="0.25">
      <c r="A53" s="105" t="s">
        <v>140</v>
      </c>
      <c r="B53" s="219">
        <v>2</v>
      </c>
      <c r="C53" s="78" t="s">
        <v>141</v>
      </c>
      <c r="D53" s="81" t="s">
        <v>53</v>
      </c>
      <c r="E53" s="77" t="s">
        <v>363</v>
      </c>
      <c r="F53" s="68" t="s">
        <v>142</v>
      </c>
      <c r="G53" s="79" t="s">
        <v>143</v>
      </c>
      <c r="H53" s="80">
        <v>50</v>
      </c>
      <c r="I53" s="260">
        <f t="shared" si="4"/>
        <v>0.5</v>
      </c>
      <c r="J53" s="261">
        <v>50</v>
      </c>
      <c r="K53" s="260">
        <f t="shared" si="5"/>
        <v>0.5</v>
      </c>
      <c r="L53" s="66">
        <f t="shared" si="6"/>
        <v>1</v>
      </c>
      <c r="M53" s="68" t="s">
        <v>144</v>
      </c>
      <c r="N53" s="107" t="s">
        <v>145</v>
      </c>
      <c r="O53" s="103">
        <v>500000</v>
      </c>
      <c r="P53" s="103">
        <v>500000</v>
      </c>
      <c r="Q53" s="345">
        <f t="shared" si="3"/>
        <v>1000000</v>
      </c>
    </row>
    <row r="54" spans="1:17" ht="45" customHeight="1" x14ac:dyDescent="0.25">
      <c r="A54" s="105" t="s">
        <v>21</v>
      </c>
      <c r="B54" s="219">
        <v>2</v>
      </c>
      <c r="C54" s="78" t="s">
        <v>146</v>
      </c>
      <c r="D54" s="81" t="s">
        <v>23</v>
      </c>
      <c r="E54" s="77" t="s">
        <v>364</v>
      </c>
      <c r="F54" s="68" t="s">
        <v>147</v>
      </c>
      <c r="G54" s="79" t="s">
        <v>25</v>
      </c>
      <c r="H54" s="80">
        <v>50</v>
      </c>
      <c r="I54" s="260">
        <f t="shared" si="4"/>
        <v>0.5</v>
      </c>
      <c r="J54" s="261">
        <v>50</v>
      </c>
      <c r="K54" s="260">
        <f t="shared" si="5"/>
        <v>0.5</v>
      </c>
      <c r="L54" s="66">
        <f t="shared" si="6"/>
        <v>1</v>
      </c>
      <c r="M54" s="68" t="s">
        <v>133</v>
      </c>
      <c r="N54" s="107" t="s">
        <v>148</v>
      </c>
      <c r="O54" s="103">
        <v>26595463.563960001</v>
      </c>
      <c r="P54" s="103">
        <v>26595463.563960001</v>
      </c>
      <c r="Q54" s="345">
        <f t="shared" si="3"/>
        <v>53190927.127920002</v>
      </c>
    </row>
    <row r="55" spans="1:17" ht="90" x14ac:dyDescent="0.25">
      <c r="A55" s="215" t="s">
        <v>140</v>
      </c>
      <c r="B55" s="219">
        <v>2</v>
      </c>
      <c r="C55" s="78" t="s">
        <v>149</v>
      </c>
      <c r="D55" s="81" t="s">
        <v>53</v>
      </c>
      <c r="E55" s="77" t="s">
        <v>365</v>
      </c>
      <c r="F55" s="68" t="s">
        <v>150</v>
      </c>
      <c r="G55" s="79" t="s">
        <v>151</v>
      </c>
      <c r="H55" s="80">
        <v>50</v>
      </c>
      <c r="I55" s="260">
        <f t="shared" si="4"/>
        <v>0.5</v>
      </c>
      <c r="J55" s="261">
        <v>50</v>
      </c>
      <c r="K55" s="260">
        <f t="shared" si="5"/>
        <v>0.5</v>
      </c>
      <c r="L55" s="66">
        <f t="shared" si="6"/>
        <v>1</v>
      </c>
      <c r="M55" s="68" t="s">
        <v>152</v>
      </c>
      <c r="N55" s="107" t="s">
        <v>153</v>
      </c>
      <c r="O55" s="103">
        <v>6393691.9349999996</v>
      </c>
      <c r="P55" s="103">
        <v>6393691.9349999996</v>
      </c>
      <c r="Q55" s="345">
        <f t="shared" si="3"/>
        <v>12787383.869999999</v>
      </c>
    </row>
    <row r="56" spans="1:17" ht="45" x14ac:dyDescent="0.25">
      <c r="A56" s="333" t="s">
        <v>140</v>
      </c>
      <c r="B56" s="219">
        <v>2</v>
      </c>
      <c r="C56" s="78" t="s">
        <v>154</v>
      </c>
      <c r="D56" s="82" t="s">
        <v>53</v>
      </c>
      <c r="E56" s="77" t="s">
        <v>366</v>
      </c>
      <c r="F56" s="68" t="s">
        <v>155</v>
      </c>
      <c r="G56" s="79" t="s">
        <v>156</v>
      </c>
      <c r="H56" s="80">
        <v>50</v>
      </c>
      <c r="I56" s="260">
        <f t="shared" si="4"/>
        <v>0.5</v>
      </c>
      <c r="J56" s="261">
        <v>50</v>
      </c>
      <c r="K56" s="260">
        <f t="shared" si="5"/>
        <v>0.5</v>
      </c>
      <c r="L56" s="66">
        <f t="shared" si="6"/>
        <v>1</v>
      </c>
      <c r="M56" s="68" t="s">
        <v>157</v>
      </c>
      <c r="N56" s="107" t="s">
        <v>145</v>
      </c>
      <c r="O56" s="103">
        <v>34389336</v>
      </c>
      <c r="P56" s="103">
        <v>34389336</v>
      </c>
      <c r="Q56" s="345">
        <f t="shared" si="3"/>
        <v>68778672</v>
      </c>
    </row>
    <row r="57" spans="1:17" ht="56.25" x14ac:dyDescent="0.25">
      <c r="A57" s="105" t="s">
        <v>32</v>
      </c>
      <c r="B57" s="219">
        <v>3</v>
      </c>
      <c r="C57" s="78" t="s">
        <v>100</v>
      </c>
      <c r="D57" s="82" t="s">
        <v>53</v>
      </c>
      <c r="E57" s="74" t="s">
        <v>400</v>
      </c>
      <c r="F57" s="68" t="s">
        <v>284</v>
      </c>
      <c r="G57" s="79" t="s">
        <v>50</v>
      </c>
      <c r="H57" s="80"/>
      <c r="I57" s="260">
        <f t="shared" si="4"/>
        <v>0</v>
      </c>
      <c r="J57" s="261">
        <v>100</v>
      </c>
      <c r="K57" s="260">
        <f t="shared" si="5"/>
        <v>1</v>
      </c>
      <c r="L57" s="66">
        <f t="shared" si="6"/>
        <v>1</v>
      </c>
      <c r="M57" s="68" t="s">
        <v>187</v>
      </c>
      <c r="N57" s="107" t="s">
        <v>172</v>
      </c>
      <c r="O57" s="67"/>
      <c r="P57" s="103">
        <v>16500000</v>
      </c>
      <c r="Q57" s="345">
        <f t="shared" si="3"/>
        <v>16500000</v>
      </c>
    </row>
    <row r="58" spans="1:17" ht="78.75" x14ac:dyDescent="0.25">
      <c r="A58" s="105" t="s">
        <v>32</v>
      </c>
      <c r="B58" s="219">
        <v>3</v>
      </c>
      <c r="C58" s="78" t="s">
        <v>174</v>
      </c>
      <c r="D58" s="82" t="s">
        <v>53</v>
      </c>
      <c r="E58" s="74" t="s">
        <v>367</v>
      </c>
      <c r="F58" s="68" t="s">
        <v>288</v>
      </c>
      <c r="G58" s="79" t="s">
        <v>175</v>
      </c>
      <c r="H58" s="80">
        <v>100</v>
      </c>
      <c r="I58" s="260">
        <f t="shared" si="4"/>
        <v>1</v>
      </c>
      <c r="J58" s="262">
        <v>0</v>
      </c>
      <c r="K58" s="260">
        <f t="shared" si="5"/>
        <v>0</v>
      </c>
      <c r="L58" s="66">
        <f t="shared" si="6"/>
        <v>1</v>
      </c>
      <c r="M58" s="68" t="s">
        <v>91</v>
      </c>
      <c r="N58" s="107" t="s">
        <v>99</v>
      </c>
      <c r="O58" s="103">
        <v>7258875.1900000004</v>
      </c>
      <c r="P58" s="67"/>
      <c r="Q58" s="345">
        <f t="shared" si="3"/>
        <v>7258875.1900000004</v>
      </c>
    </row>
    <row r="59" spans="1:17" ht="56.25" customHeight="1" x14ac:dyDescent="0.25">
      <c r="A59" s="105" t="s">
        <v>32</v>
      </c>
      <c r="B59" s="219">
        <v>3</v>
      </c>
      <c r="C59" s="78" t="s">
        <v>110</v>
      </c>
      <c r="D59" s="82" t="s">
        <v>53</v>
      </c>
      <c r="E59" s="74" t="s">
        <v>368</v>
      </c>
      <c r="F59" s="68" t="s">
        <v>111</v>
      </c>
      <c r="G59" s="79" t="s">
        <v>112</v>
      </c>
      <c r="H59" s="80">
        <v>50</v>
      </c>
      <c r="I59" s="260">
        <f t="shared" si="4"/>
        <v>0.5</v>
      </c>
      <c r="J59" s="261">
        <v>50</v>
      </c>
      <c r="K59" s="260">
        <f t="shared" si="5"/>
        <v>0.5</v>
      </c>
      <c r="L59" s="66">
        <f t="shared" si="6"/>
        <v>1</v>
      </c>
      <c r="M59" s="68" t="s">
        <v>91</v>
      </c>
      <c r="N59" s="107" t="s">
        <v>172</v>
      </c>
      <c r="O59" s="103">
        <v>4080000</v>
      </c>
      <c r="P59" s="103">
        <v>4080000</v>
      </c>
      <c r="Q59" s="345">
        <f t="shared" si="3"/>
        <v>8160000</v>
      </c>
    </row>
    <row r="60" spans="1:17" ht="56.25" x14ac:dyDescent="0.25">
      <c r="A60" s="105" t="s">
        <v>32</v>
      </c>
      <c r="B60" s="219">
        <v>3</v>
      </c>
      <c r="C60" s="78" t="s">
        <v>100</v>
      </c>
      <c r="D60" s="82" t="s">
        <v>53</v>
      </c>
      <c r="E60" s="74" t="s">
        <v>401</v>
      </c>
      <c r="F60" s="68" t="s">
        <v>272</v>
      </c>
      <c r="G60" s="79" t="s">
        <v>273</v>
      </c>
      <c r="H60" s="80"/>
      <c r="I60" s="260">
        <f t="shared" si="4"/>
        <v>0</v>
      </c>
      <c r="J60" s="261">
        <v>100</v>
      </c>
      <c r="K60" s="260">
        <f t="shared" si="5"/>
        <v>1</v>
      </c>
      <c r="L60" s="66">
        <f t="shared" si="6"/>
        <v>1</v>
      </c>
      <c r="M60" s="68" t="s">
        <v>40</v>
      </c>
      <c r="N60" s="107" t="s">
        <v>172</v>
      </c>
      <c r="O60" s="67"/>
      <c r="P60" s="103">
        <v>4000000</v>
      </c>
      <c r="Q60" s="345">
        <f t="shared" si="3"/>
        <v>4000000</v>
      </c>
    </row>
    <row r="61" spans="1:17" ht="67.5" x14ac:dyDescent="0.25">
      <c r="A61" s="105" t="s">
        <v>32</v>
      </c>
      <c r="B61" s="219">
        <v>3</v>
      </c>
      <c r="C61" s="78" t="s">
        <v>174</v>
      </c>
      <c r="D61" s="82" t="s">
        <v>53</v>
      </c>
      <c r="E61" s="74" t="s">
        <v>401</v>
      </c>
      <c r="F61" s="68" t="s">
        <v>272</v>
      </c>
      <c r="G61" s="79" t="s">
        <v>273</v>
      </c>
      <c r="H61" s="80">
        <v>50</v>
      </c>
      <c r="I61" s="260">
        <f t="shared" si="4"/>
        <v>0.5</v>
      </c>
      <c r="J61" s="261">
        <v>50</v>
      </c>
      <c r="K61" s="260">
        <f t="shared" si="5"/>
        <v>0.5</v>
      </c>
      <c r="L61" s="66">
        <f t="shared" si="6"/>
        <v>1</v>
      </c>
      <c r="M61" s="68" t="s">
        <v>91</v>
      </c>
      <c r="N61" s="107" t="s">
        <v>99</v>
      </c>
      <c r="O61" s="103">
        <v>1000000</v>
      </c>
      <c r="P61" s="67"/>
      <c r="Q61" s="345">
        <f t="shared" si="3"/>
        <v>1000000</v>
      </c>
    </row>
    <row r="62" spans="1:17" ht="67.5" x14ac:dyDescent="0.25">
      <c r="A62" s="105" t="s">
        <v>32</v>
      </c>
      <c r="B62" s="219">
        <v>3</v>
      </c>
      <c r="C62" s="78" t="s">
        <v>110</v>
      </c>
      <c r="D62" s="82" t="s">
        <v>53</v>
      </c>
      <c r="E62" s="74" t="s">
        <v>401</v>
      </c>
      <c r="F62" s="68" t="s">
        <v>272</v>
      </c>
      <c r="G62" s="79" t="s">
        <v>273</v>
      </c>
      <c r="H62" s="80"/>
      <c r="I62" s="260">
        <f t="shared" si="4"/>
        <v>0</v>
      </c>
      <c r="J62" s="261">
        <v>100</v>
      </c>
      <c r="K62" s="260">
        <f t="shared" si="5"/>
        <v>1</v>
      </c>
      <c r="L62" s="66">
        <f t="shared" si="6"/>
        <v>1</v>
      </c>
      <c r="M62" s="68" t="s">
        <v>91</v>
      </c>
      <c r="N62" s="107" t="s">
        <v>172</v>
      </c>
      <c r="O62" s="103">
        <v>2000000</v>
      </c>
      <c r="P62" s="67"/>
      <c r="Q62" s="345">
        <f t="shared" si="3"/>
        <v>2000000</v>
      </c>
    </row>
    <row r="63" spans="1:17" ht="56.25" x14ac:dyDescent="0.25">
      <c r="A63" s="105" t="s">
        <v>32</v>
      </c>
      <c r="B63" s="219">
        <v>3</v>
      </c>
      <c r="C63" s="78" t="s">
        <v>177</v>
      </c>
      <c r="D63" s="82" t="s">
        <v>53</v>
      </c>
      <c r="E63" s="74" t="s">
        <v>401</v>
      </c>
      <c r="F63" s="68" t="s">
        <v>272</v>
      </c>
      <c r="G63" s="79" t="s">
        <v>273</v>
      </c>
      <c r="H63" s="80"/>
      <c r="I63" s="260">
        <f t="shared" si="4"/>
        <v>0</v>
      </c>
      <c r="J63" s="261">
        <v>100</v>
      </c>
      <c r="K63" s="260">
        <f t="shared" si="5"/>
        <v>1</v>
      </c>
      <c r="L63" s="66">
        <f t="shared" si="6"/>
        <v>1</v>
      </c>
      <c r="M63" s="68" t="s">
        <v>91</v>
      </c>
      <c r="N63" s="107" t="s">
        <v>172</v>
      </c>
      <c r="O63" s="103">
        <v>2000000</v>
      </c>
      <c r="P63" s="67"/>
      <c r="Q63" s="345">
        <f t="shared" si="3"/>
        <v>2000000</v>
      </c>
    </row>
    <row r="64" spans="1:17" ht="67.5" x14ac:dyDescent="0.25">
      <c r="A64" s="105" t="s">
        <v>32</v>
      </c>
      <c r="B64" s="219">
        <v>3</v>
      </c>
      <c r="C64" s="78" t="s">
        <v>275</v>
      </c>
      <c r="D64" s="82" t="s">
        <v>53</v>
      </c>
      <c r="E64" s="74" t="s">
        <v>401</v>
      </c>
      <c r="F64" s="68" t="s">
        <v>272</v>
      </c>
      <c r="G64" s="79" t="s">
        <v>273</v>
      </c>
      <c r="H64" s="80"/>
      <c r="I64" s="260">
        <f t="shared" si="4"/>
        <v>0</v>
      </c>
      <c r="J64" s="261">
        <v>100</v>
      </c>
      <c r="K64" s="260">
        <f t="shared" si="5"/>
        <v>1</v>
      </c>
      <c r="L64" s="66">
        <f t="shared" si="6"/>
        <v>1</v>
      </c>
      <c r="M64" s="68" t="s">
        <v>40</v>
      </c>
      <c r="N64" s="107" t="s">
        <v>172</v>
      </c>
      <c r="O64" s="103">
        <v>4000000</v>
      </c>
      <c r="P64" s="67"/>
      <c r="Q64" s="345">
        <f t="shared" si="3"/>
        <v>4000000</v>
      </c>
    </row>
    <row r="65" spans="1:17" ht="90" x14ac:dyDescent="0.25">
      <c r="A65" s="105" t="s">
        <v>32</v>
      </c>
      <c r="B65" s="219">
        <v>3</v>
      </c>
      <c r="C65" s="78" t="s">
        <v>100</v>
      </c>
      <c r="D65" s="82" t="s">
        <v>53</v>
      </c>
      <c r="E65" s="74" t="s">
        <v>403</v>
      </c>
      <c r="F65" s="68" t="s">
        <v>274</v>
      </c>
      <c r="G65" s="79" t="s">
        <v>60</v>
      </c>
      <c r="H65" s="80"/>
      <c r="I65" s="260">
        <f t="shared" si="4"/>
        <v>0</v>
      </c>
      <c r="J65" s="261">
        <v>100</v>
      </c>
      <c r="K65" s="260">
        <f t="shared" si="5"/>
        <v>1</v>
      </c>
      <c r="L65" s="66">
        <f t="shared" si="6"/>
        <v>1</v>
      </c>
      <c r="M65" s="68" t="s">
        <v>91</v>
      </c>
      <c r="N65" s="107" t="s">
        <v>172</v>
      </c>
      <c r="O65" s="67"/>
      <c r="P65" s="103">
        <v>19693813</v>
      </c>
      <c r="Q65" s="345">
        <f t="shared" si="3"/>
        <v>19693813</v>
      </c>
    </row>
    <row r="66" spans="1:17" ht="67.5" customHeight="1" x14ac:dyDescent="0.25">
      <c r="A66" s="105" t="s">
        <v>32</v>
      </c>
      <c r="B66" s="219">
        <v>3</v>
      </c>
      <c r="C66" s="78" t="s">
        <v>111</v>
      </c>
      <c r="D66" s="82" t="s">
        <v>53</v>
      </c>
      <c r="E66" s="74" t="s">
        <v>369</v>
      </c>
      <c r="F66" s="68" t="s">
        <v>292</v>
      </c>
      <c r="G66" s="79" t="s">
        <v>60</v>
      </c>
      <c r="H66" s="80">
        <v>100</v>
      </c>
      <c r="I66" s="260">
        <f t="shared" si="4"/>
        <v>0.5</v>
      </c>
      <c r="J66" s="261">
        <v>100</v>
      </c>
      <c r="K66" s="260">
        <f t="shared" si="5"/>
        <v>0.5</v>
      </c>
      <c r="L66" s="66">
        <f t="shared" si="6"/>
        <v>1</v>
      </c>
      <c r="M66" s="68" t="s">
        <v>123</v>
      </c>
      <c r="N66" s="107" t="s">
        <v>172</v>
      </c>
      <c r="O66" s="103">
        <v>15000000</v>
      </c>
      <c r="P66" s="103">
        <v>15000000</v>
      </c>
      <c r="Q66" s="345">
        <f t="shared" si="3"/>
        <v>30000000</v>
      </c>
    </row>
    <row r="67" spans="1:17" ht="56.25" x14ac:dyDescent="0.25">
      <c r="A67" s="105" t="s">
        <v>32</v>
      </c>
      <c r="B67" s="219">
        <v>3</v>
      </c>
      <c r="C67" s="78" t="s">
        <v>100</v>
      </c>
      <c r="D67" s="81" t="s">
        <v>53</v>
      </c>
      <c r="E67" s="74" t="s">
        <v>402</v>
      </c>
      <c r="F67" s="68" t="s">
        <v>116</v>
      </c>
      <c r="G67" s="79" t="s">
        <v>285</v>
      </c>
      <c r="H67" s="80"/>
      <c r="I67" s="260">
        <f t="shared" si="4"/>
        <v>0</v>
      </c>
      <c r="J67" s="261">
        <v>100</v>
      </c>
      <c r="K67" s="260">
        <f t="shared" si="5"/>
        <v>1</v>
      </c>
      <c r="L67" s="66">
        <f t="shared" si="6"/>
        <v>1</v>
      </c>
      <c r="M67" s="68" t="s">
        <v>91</v>
      </c>
      <c r="N67" s="107" t="s">
        <v>172</v>
      </c>
      <c r="O67" s="67"/>
      <c r="P67" s="103">
        <v>7996414.4293199982</v>
      </c>
      <c r="Q67" s="345">
        <f t="shared" si="3"/>
        <v>7996414.4293199982</v>
      </c>
    </row>
    <row r="68" spans="1:17" ht="56.25" x14ac:dyDescent="0.25">
      <c r="A68" s="105" t="s">
        <v>32</v>
      </c>
      <c r="B68" s="219">
        <v>3</v>
      </c>
      <c r="C68" s="78" t="s">
        <v>100</v>
      </c>
      <c r="D68" s="81" t="s">
        <v>53</v>
      </c>
      <c r="E68" s="74" t="s">
        <v>404</v>
      </c>
      <c r="F68" s="68" t="s">
        <v>286</v>
      </c>
      <c r="G68" s="79" t="s">
        <v>287</v>
      </c>
      <c r="H68" s="80"/>
      <c r="I68" s="260">
        <f t="shared" si="4"/>
        <v>0</v>
      </c>
      <c r="J68" s="261">
        <v>100</v>
      </c>
      <c r="K68" s="260">
        <f t="shared" si="5"/>
        <v>1</v>
      </c>
      <c r="L68" s="66">
        <f t="shared" si="6"/>
        <v>1</v>
      </c>
      <c r="M68" s="68" t="s">
        <v>40</v>
      </c>
      <c r="N68" s="107" t="s">
        <v>172</v>
      </c>
      <c r="O68" s="67"/>
      <c r="P68" s="103">
        <v>4200000</v>
      </c>
      <c r="Q68" s="345">
        <f t="shared" si="3"/>
        <v>4200000</v>
      </c>
    </row>
    <row r="69" spans="1:17" ht="56.25" x14ac:dyDescent="0.25">
      <c r="A69" s="105" t="s">
        <v>135</v>
      </c>
      <c r="B69" s="219">
        <v>3</v>
      </c>
      <c r="C69" s="78" t="s">
        <v>181</v>
      </c>
      <c r="D69" s="82" t="s">
        <v>23</v>
      </c>
      <c r="E69" s="74" t="s">
        <v>371</v>
      </c>
      <c r="F69" s="68" t="s">
        <v>186</v>
      </c>
      <c r="G69" s="79" t="s">
        <v>183</v>
      </c>
      <c r="H69" s="80">
        <v>50</v>
      </c>
      <c r="I69" s="260">
        <f t="shared" si="4"/>
        <v>0.5</v>
      </c>
      <c r="J69" s="261">
        <v>50</v>
      </c>
      <c r="K69" s="260">
        <f t="shared" si="5"/>
        <v>0.5</v>
      </c>
      <c r="L69" s="66">
        <f t="shared" si="6"/>
        <v>1</v>
      </c>
      <c r="M69" s="68" t="s">
        <v>187</v>
      </c>
      <c r="N69" s="107" t="s">
        <v>184</v>
      </c>
      <c r="O69" s="103">
        <v>8228000</v>
      </c>
      <c r="P69" s="103">
        <v>8228000</v>
      </c>
      <c r="Q69" s="345">
        <f t="shared" si="3"/>
        <v>16456000</v>
      </c>
    </row>
    <row r="70" spans="1:17" ht="56.25" x14ac:dyDescent="0.25">
      <c r="A70" s="105" t="s">
        <v>135</v>
      </c>
      <c r="B70" s="219">
        <v>3</v>
      </c>
      <c r="C70" s="78" t="s">
        <v>181</v>
      </c>
      <c r="D70" s="82" t="s">
        <v>23</v>
      </c>
      <c r="E70" s="74" t="s">
        <v>372</v>
      </c>
      <c r="F70" s="68" t="s">
        <v>188</v>
      </c>
      <c r="G70" s="79" t="s">
        <v>183</v>
      </c>
      <c r="H70" s="80">
        <v>50</v>
      </c>
      <c r="I70" s="260">
        <f t="shared" si="4"/>
        <v>0.5</v>
      </c>
      <c r="J70" s="261">
        <v>50</v>
      </c>
      <c r="K70" s="260">
        <f t="shared" si="5"/>
        <v>0.5</v>
      </c>
      <c r="L70" s="66">
        <f t="shared" si="6"/>
        <v>1</v>
      </c>
      <c r="M70" s="68" t="s">
        <v>187</v>
      </c>
      <c r="N70" s="107" t="s">
        <v>184</v>
      </c>
      <c r="O70" s="103">
        <v>4150000</v>
      </c>
      <c r="P70" s="103">
        <v>4150000</v>
      </c>
      <c r="Q70" s="345">
        <f t="shared" si="3"/>
        <v>8300000</v>
      </c>
    </row>
    <row r="71" spans="1:17" ht="56.25" x14ac:dyDescent="0.25">
      <c r="A71" s="105" t="s">
        <v>135</v>
      </c>
      <c r="B71" s="219">
        <v>3</v>
      </c>
      <c r="C71" s="78" t="s">
        <v>181</v>
      </c>
      <c r="D71" s="82" t="s">
        <v>23</v>
      </c>
      <c r="E71" s="74" t="s">
        <v>373</v>
      </c>
      <c r="F71" s="68" t="s">
        <v>189</v>
      </c>
      <c r="G71" s="79" t="s">
        <v>183</v>
      </c>
      <c r="H71" s="80">
        <v>50</v>
      </c>
      <c r="I71" s="260">
        <f t="shared" si="4"/>
        <v>0.5</v>
      </c>
      <c r="J71" s="261">
        <v>50</v>
      </c>
      <c r="K71" s="260">
        <f t="shared" si="5"/>
        <v>0.5</v>
      </c>
      <c r="L71" s="66">
        <f t="shared" si="6"/>
        <v>1</v>
      </c>
      <c r="M71" s="68" t="s">
        <v>190</v>
      </c>
      <c r="N71" s="107" t="s">
        <v>184</v>
      </c>
      <c r="O71" s="103">
        <v>25716328.125</v>
      </c>
      <c r="P71" s="103">
        <v>25716328.125</v>
      </c>
      <c r="Q71" s="345">
        <f t="shared" si="3"/>
        <v>51432656.25</v>
      </c>
    </row>
    <row r="72" spans="1:17" ht="67.5" x14ac:dyDescent="0.25">
      <c r="A72" s="105" t="s">
        <v>135</v>
      </c>
      <c r="B72" s="219">
        <v>3</v>
      </c>
      <c r="C72" s="78" t="s">
        <v>191</v>
      </c>
      <c r="D72" s="82" t="s">
        <v>53</v>
      </c>
      <c r="E72" s="74" t="s">
        <v>374</v>
      </c>
      <c r="F72" s="68" t="s">
        <v>192</v>
      </c>
      <c r="G72" s="79" t="s">
        <v>183</v>
      </c>
      <c r="H72" s="80">
        <v>50</v>
      </c>
      <c r="I72" s="260">
        <f t="shared" si="4"/>
        <v>0.5</v>
      </c>
      <c r="J72" s="261">
        <v>50</v>
      </c>
      <c r="K72" s="260">
        <f t="shared" si="5"/>
        <v>0.5</v>
      </c>
      <c r="L72" s="66">
        <f t="shared" si="6"/>
        <v>1</v>
      </c>
      <c r="M72" s="68" t="s">
        <v>190</v>
      </c>
      <c r="N72" s="107" t="s">
        <v>184</v>
      </c>
      <c r="O72" s="103">
        <v>9993925.6999999993</v>
      </c>
      <c r="P72" s="103">
        <v>9993925.6999999993</v>
      </c>
      <c r="Q72" s="345">
        <f t="shared" si="3"/>
        <v>19987851.399999999</v>
      </c>
    </row>
    <row r="73" spans="1:17" ht="67.5" x14ac:dyDescent="0.25">
      <c r="A73" s="105" t="s">
        <v>135</v>
      </c>
      <c r="B73" s="219">
        <v>3</v>
      </c>
      <c r="C73" s="78" t="s">
        <v>191</v>
      </c>
      <c r="D73" s="82" t="s">
        <v>23</v>
      </c>
      <c r="E73" s="74" t="s">
        <v>375</v>
      </c>
      <c r="F73" s="68" t="s">
        <v>193</v>
      </c>
      <c r="G73" s="79" t="s">
        <v>183</v>
      </c>
      <c r="H73" s="80">
        <v>50</v>
      </c>
      <c r="I73" s="260">
        <f t="shared" ref="I73:I104" si="7">IF(OR(H73=0),0,(H73/(H73+J73)))</f>
        <v>0.5</v>
      </c>
      <c r="J73" s="261">
        <v>50</v>
      </c>
      <c r="K73" s="260">
        <f t="shared" ref="K73:K104" si="8">IF(OR(J73=0),0,(J73/(H73+J73)))</f>
        <v>0.5</v>
      </c>
      <c r="L73" s="66">
        <f t="shared" ref="L73:L104" si="9">I73+K73</f>
        <v>1</v>
      </c>
      <c r="M73" s="68" t="s">
        <v>187</v>
      </c>
      <c r="N73" s="107" t="s">
        <v>184</v>
      </c>
      <c r="O73" s="103">
        <v>23825000</v>
      </c>
      <c r="P73" s="103">
        <v>23825000</v>
      </c>
      <c r="Q73" s="345">
        <f t="shared" si="3"/>
        <v>47650000</v>
      </c>
    </row>
    <row r="74" spans="1:17" ht="56.25" x14ac:dyDescent="0.25">
      <c r="A74" s="105" t="s">
        <v>135</v>
      </c>
      <c r="B74" s="219">
        <v>3</v>
      </c>
      <c r="C74" s="78" t="s">
        <v>181</v>
      </c>
      <c r="D74" s="82" t="s">
        <v>23</v>
      </c>
      <c r="E74" s="74" t="s">
        <v>370</v>
      </c>
      <c r="F74" s="68" t="s">
        <v>182</v>
      </c>
      <c r="G74" s="79" t="s">
        <v>183</v>
      </c>
      <c r="H74" s="80">
        <v>50</v>
      </c>
      <c r="I74" s="260">
        <f t="shared" si="7"/>
        <v>0.5</v>
      </c>
      <c r="J74" s="261">
        <v>50</v>
      </c>
      <c r="K74" s="260">
        <f t="shared" si="8"/>
        <v>0.5</v>
      </c>
      <c r="L74" s="66">
        <f t="shared" si="9"/>
        <v>1</v>
      </c>
      <c r="M74" s="68" t="s">
        <v>133</v>
      </c>
      <c r="N74" s="107" t="s">
        <v>184</v>
      </c>
      <c r="O74" s="103">
        <v>68559675.333348006</v>
      </c>
      <c r="P74" s="103">
        <v>68559675.333348006</v>
      </c>
      <c r="Q74" s="345">
        <f t="shared" ref="Q74:Q134" si="10">+O74+P74</f>
        <v>137119350.66669601</v>
      </c>
    </row>
    <row r="75" spans="1:17" ht="56.25" customHeight="1" x14ac:dyDescent="0.25">
      <c r="A75" s="105" t="s">
        <v>135</v>
      </c>
      <c r="B75" s="219">
        <v>3</v>
      </c>
      <c r="C75" s="78" t="s">
        <v>191</v>
      </c>
      <c r="D75" s="82" t="s">
        <v>53</v>
      </c>
      <c r="E75" s="74" t="s">
        <v>376</v>
      </c>
      <c r="F75" s="68" t="s">
        <v>194</v>
      </c>
      <c r="G75" s="79" t="s">
        <v>183</v>
      </c>
      <c r="H75" s="80">
        <v>50</v>
      </c>
      <c r="I75" s="260">
        <f t="shared" si="7"/>
        <v>0.5</v>
      </c>
      <c r="J75" s="261">
        <v>50</v>
      </c>
      <c r="K75" s="260">
        <f t="shared" si="8"/>
        <v>0.5</v>
      </c>
      <c r="L75" s="66">
        <f t="shared" si="9"/>
        <v>1</v>
      </c>
      <c r="M75" s="68" t="s">
        <v>165</v>
      </c>
      <c r="N75" s="107" t="s">
        <v>184</v>
      </c>
      <c r="O75" s="103">
        <v>1750000</v>
      </c>
      <c r="P75" s="103">
        <v>1750000</v>
      </c>
      <c r="Q75" s="345">
        <f t="shared" si="10"/>
        <v>3500000</v>
      </c>
    </row>
    <row r="76" spans="1:17" ht="67.5" x14ac:dyDescent="0.25">
      <c r="A76" s="105" t="s">
        <v>135</v>
      </c>
      <c r="B76" s="219">
        <v>3</v>
      </c>
      <c r="C76" s="78" t="s">
        <v>191</v>
      </c>
      <c r="D76" s="82" t="s">
        <v>53</v>
      </c>
      <c r="E76" s="74" t="s">
        <v>377</v>
      </c>
      <c r="F76" s="68" t="s">
        <v>195</v>
      </c>
      <c r="G76" s="79" t="s">
        <v>196</v>
      </c>
      <c r="H76" s="80">
        <v>50</v>
      </c>
      <c r="I76" s="260">
        <f t="shared" si="7"/>
        <v>0.5</v>
      </c>
      <c r="J76" s="261">
        <v>50</v>
      </c>
      <c r="K76" s="260">
        <f t="shared" si="8"/>
        <v>0.5</v>
      </c>
      <c r="L76" s="66">
        <f t="shared" si="9"/>
        <v>1</v>
      </c>
      <c r="M76" s="68" t="s">
        <v>197</v>
      </c>
      <c r="N76" s="107" t="s">
        <v>184</v>
      </c>
      <c r="O76" s="103">
        <v>23712617.135000002</v>
      </c>
      <c r="P76" s="103">
        <v>23712617.135000002</v>
      </c>
      <c r="Q76" s="345">
        <f t="shared" si="10"/>
        <v>47425234.270000003</v>
      </c>
    </row>
    <row r="77" spans="1:17" ht="67.5" x14ac:dyDescent="0.25">
      <c r="A77" s="105" t="s">
        <v>135</v>
      </c>
      <c r="B77" s="219">
        <v>3</v>
      </c>
      <c r="C77" s="78" t="s">
        <v>191</v>
      </c>
      <c r="D77" s="82" t="s">
        <v>53</v>
      </c>
      <c r="E77" s="74" t="s">
        <v>378</v>
      </c>
      <c r="F77" s="68" t="s">
        <v>198</v>
      </c>
      <c r="G77" s="79" t="s">
        <v>183</v>
      </c>
      <c r="H77" s="80">
        <v>0</v>
      </c>
      <c r="I77" s="260">
        <f t="shared" si="7"/>
        <v>0</v>
      </c>
      <c r="J77" s="261">
        <v>100</v>
      </c>
      <c r="K77" s="260">
        <f t="shared" si="8"/>
        <v>1</v>
      </c>
      <c r="L77" s="66">
        <f t="shared" si="9"/>
        <v>1</v>
      </c>
      <c r="M77" s="68" t="s">
        <v>165</v>
      </c>
      <c r="N77" s="107" t="s">
        <v>184</v>
      </c>
      <c r="O77" s="67"/>
      <c r="P77" s="103">
        <v>247774088.09999999</v>
      </c>
      <c r="Q77" s="345">
        <f t="shared" si="10"/>
        <v>247774088.09999999</v>
      </c>
    </row>
    <row r="78" spans="1:17" ht="67.5" x14ac:dyDescent="0.25">
      <c r="A78" s="105" t="s">
        <v>32</v>
      </c>
      <c r="B78" s="219">
        <v>3</v>
      </c>
      <c r="C78" s="78" t="s">
        <v>110</v>
      </c>
      <c r="D78" s="82" t="s">
        <v>53</v>
      </c>
      <c r="E78" s="74" t="s">
        <v>405</v>
      </c>
      <c r="F78" s="68" t="s">
        <v>290</v>
      </c>
      <c r="G78" s="79" t="s">
        <v>50</v>
      </c>
      <c r="H78" s="80">
        <v>50</v>
      </c>
      <c r="I78" s="260">
        <f t="shared" si="7"/>
        <v>1</v>
      </c>
      <c r="J78" s="261"/>
      <c r="K78" s="260">
        <f t="shared" si="8"/>
        <v>0</v>
      </c>
      <c r="L78" s="66">
        <f t="shared" si="9"/>
        <v>1</v>
      </c>
      <c r="M78" s="68" t="s">
        <v>91</v>
      </c>
      <c r="N78" s="107" t="s">
        <v>172</v>
      </c>
      <c r="O78" s="103">
        <v>5500000</v>
      </c>
      <c r="P78" s="67"/>
      <c r="Q78" s="345">
        <f t="shared" si="10"/>
        <v>5500000</v>
      </c>
    </row>
    <row r="79" spans="1:17" ht="56.25" x14ac:dyDescent="0.25">
      <c r="A79" s="105" t="s">
        <v>32</v>
      </c>
      <c r="B79" s="219">
        <v>3</v>
      </c>
      <c r="C79" s="78" t="s">
        <v>177</v>
      </c>
      <c r="D79" s="82" t="s">
        <v>53</v>
      </c>
      <c r="E79" s="74" t="s">
        <v>405</v>
      </c>
      <c r="F79" s="68" t="s">
        <v>290</v>
      </c>
      <c r="G79" s="79" t="s">
        <v>50</v>
      </c>
      <c r="H79" s="80"/>
      <c r="I79" s="260">
        <f t="shared" si="7"/>
        <v>0</v>
      </c>
      <c r="J79" s="261">
        <v>100</v>
      </c>
      <c r="K79" s="260">
        <f t="shared" si="8"/>
        <v>1</v>
      </c>
      <c r="L79" s="66">
        <f t="shared" si="9"/>
        <v>1</v>
      </c>
      <c r="M79" s="68" t="s">
        <v>91</v>
      </c>
      <c r="N79" s="107" t="s">
        <v>172</v>
      </c>
      <c r="O79" s="103">
        <v>5500000</v>
      </c>
      <c r="P79" s="67"/>
      <c r="Q79" s="345">
        <f t="shared" si="10"/>
        <v>5500000</v>
      </c>
    </row>
    <row r="80" spans="1:17" ht="67.5" x14ac:dyDescent="0.25">
      <c r="A80" s="105" t="s">
        <v>32</v>
      </c>
      <c r="B80" s="219">
        <v>3</v>
      </c>
      <c r="C80" s="78" t="s">
        <v>174</v>
      </c>
      <c r="D80" s="82" t="s">
        <v>53</v>
      </c>
      <c r="E80" s="74" t="s">
        <v>405</v>
      </c>
      <c r="F80" s="68" t="s">
        <v>289</v>
      </c>
      <c r="G80" s="79" t="s">
        <v>50</v>
      </c>
      <c r="H80" s="80">
        <v>50</v>
      </c>
      <c r="I80" s="260">
        <f t="shared" si="7"/>
        <v>0.5</v>
      </c>
      <c r="J80" s="261">
        <v>50</v>
      </c>
      <c r="K80" s="260">
        <f t="shared" si="8"/>
        <v>0.5</v>
      </c>
      <c r="L80" s="66">
        <f t="shared" si="9"/>
        <v>1</v>
      </c>
      <c r="M80" s="68" t="s">
        <v>91</v>
      </c>
      <c r="N80" s="107" t="s">
        <v>99</v>
      </c>
      <c r="O80" s="103">
        <v>5500000</v>
      </c>
      <c r="P80" s="67"/>
      <c r="Q80" s="345">
        <f t="shared" si="10"/>
        <v>5500000</v>
      </c>
    </row>
    <row r="81" spans="1:17" ht="56.25" customHeight="1" x14ac:dyDescent="0.25">
      <c r="A81" s="105" t="s">
        <v>135</v>
      </c>
      <c r="B81" s="219">
        <v>3</v>
      </c>
      <c r="C81" s="78" t="s">
        <v>191</v>
      </c>
      <c r="D81" s="82" t="s">
        <v>53</v>
      </c>
      <c r="E81" s="74" t="s">
        <v>379</v>
      </c>
      <c r="F81" s="68" t="s">
        <v>202</v>
      </c>
      <c r="G81" s="79" t="s">
        <v>183</v>
      </c>
      <c r="H81" s="80"/>
      <c r="I81" s="260">
        <f t="shared" si="7"/>
        <v>0</v>
      </c>
      <c r="J81" s="261">
        <v>100</v>
      </c>
      <c r="K81" s="260">
        <f t="shared" si="8"/>
        <v>1</v>
      </c>
      <c r="L81" s="66">
        <f t="shared" si="9"/>
        <v>1</v>
      </c>
      <c r="M81" s="68" t="s">
        <v>165</v>
      </c>
      <c r="N81" s="107" t="s">
        <v>203</v>
      </c>
      <c r="O81" s="67"/>
      <c r="P81" s="103">
        <v>15564596.640999999</v>
      </c>
      <c r="Q81" s="345">
        <f t="shared" si="10"/>
        <v>15564596.640999999</v>
      </c>
    </row>
    <row r="82" spans="1:17" ht="67.5" x14ac:dyDescent="0.25">
      <c r="A82" s="105" t="s">
        <v>135</v>
      </c>
      <c r="B82" s="219">
        <v>3</v>
      </c>
      <c r="C82" s="78" t="s">
        <v>191</v>
      </c>
      <c r="D82" s="82" t="s">
        <v>53</v>
      </c>
      <c r="E82" s="74" t="s">
        <v>380</v>
      </c>
      <c r="F82" s="68" t="s">
        <v>204</v>
      </c>
      <c r="G82" s="79" t="s">
        <v>183</v>
      </c>
      <c r="H82" s="80">
        <v>50</v>
      </c>
      <c r="I82" s="260">
        <f t="shared" si="7"/>
        <v>0.5</v>
      </c>
      <c r="J82" s="261">
        <v>50</v>
      </c>
      <c r="K82" s="260">
        <f t="shared" si="8"/>
        <v>0.5</v>
      </c>
      <c r="L82" s="66">
        <f t="shared" si="9"/>
        <v>1</v>
      </c>
      <c r="M82" s="68" t="s">
        <v>165</v>
      </c>
      <c r="N82" s="107" t="s">
        <v>205</v>
      </c>
      <c r="O82" s="103">
        <v>25000000</v>
      </c>
      <c r="P82" s="103">
        <v>25000000</v>
      </c>
      <c r="Q82" s="345">
        <f t="shared" si="10"/>
        <v>50000000</v>
      </c>
    </row>
    <row r="83" spans="1:17" ht="45" x14ac:dyDescent="0.25">
      <c r="A83" s="105" t="s">
        <v>219</v>
      </c>
      <c r="B83" s="219">
        <v>3</v>
      </c>
      <c r="C83" s="78" t="s">
        <v>149</v>
      </c>
      <c r="D83" s="82" t="s">
        <v>23</v>
      </c>
      <c r="E83" s="74" t="s">
        <v>406</v>
      </c>
      <c r="F83" s="68" t="s">
        <v>222</v>
      </c>
      <c r="G83" s="79" t="s">
        <v>151</v>
      </c>
      <c r="H83" s="80">
        <v>50</v>
      </c>
      <c r="I83" s="260">
        <f t="shared" si="7"/>
        <v>0.5</v>
      </c>
      <c r="J83" s="261">
        <v>50</v>
      </c>
      <c r="K83" s="260">
        <f t="shared" si="8"/>
        <v>0.5</v>
      </c>
      <c r="L83" s="66">
        <f t="shared" si="9"/>
        <v>1</v>
      </c>
      <c r="M83" s="68" t="s">
        <v>223</v>
      </c>
      <c r="N83" s="107" t="s">
        <v>172</v>
      </c>
      <c r="O83" s="103">
        <v>7500000</v>
      </c>
      <c r="P83" s="103">
        <v>7500000</v>
      </c>
      <c r="Q83" s="345">
        <f t="shared" si="10"/>
        <v>15000000</v>
      </c>
    </row>
    <row r="84" spans="1:17" ht="67.5" customHeight="1" x14ac:dyDescent="0.25">
      <c r="A84" s="105" t="s">
        <v>32</v>
      </c>
      <c r="B84" s="219">
        <v>3</v>
      </c>
      <c r="C84" s="78" t="s">
        <v>177</v>
      </c>
      <c r="D84" s="82" t="s">
        <v>53</v>
      </c>
      <c r="E84" s="74" t="s">
        <v>407</v>
      </c>
      <c r="F84" s="68" t="s">
        <v>291</v>
      </c>
      <c r="G84" s="79" t="s">
        <v>273</v>
      </c>
      <c r="H84" s="80"/>
      <c r="I84" s="260">
        <f t="shared" si="7"/>
        <v>0</v>
      </c>
      <c r="J84" s="261">
        <v>100</v>
      </c>
      <c r="K84" s="260">
        <f t="shared" si="8"/>
        <v>1</v>
      </c>
      <c r="L84" s="66">
        <f t="shared" si="9"/>
        <v>1</v>
      </c>
      <c r="M84" s="68" t="s">
        <v>40</v>
      </c>
      <c r="N84" s="107" t="s">
        <v>172</v>
      </c>
      <c r="O84" s="67"/>
      <c r="P84" s="103">
        <v>4000000</v>
      </c>
      <c r="Q84" s="345">
        <f t="shared" si="10"/>
        <v>4000000</v>
      </c>
    </row>
    <row r="85" spans="1:17" ht="67.5" x14ac:dyDescent="0.25">
      <c r="A85" s="105" t="s">
        <v>32</v>
      </c>
      <c r="B85" s="219">
        <v>3</v>
      </c>
      <c r="C85" s="78" t="s">
        <v>275</v>
      </c>
      <c r="D85" s="82" t="s">
        <v>53</v>
      </c>
      <c r="E85" s="74" t="s">
        <v>408</v>
      </c>
      <c r="F85" s="68" t="s">
        <v>293</v>
      </c>
      <c r="G85" s="79" t="s">
        <v>180</v>
      </c>
      <c r="H85" s="80">
        <v>50</v>
      </c>
      <c r="I85" s="260">
        <f t="shared" si="7"/>
        <v>0.5</v>
      </c>
      <c r="J85" s="261">
        <v>50</v>
      </c>
      <c r="K85" s="260">
        <f t="shared" si="8"/>
        <v>0.5</v>
      </c>
      <c r="L85" s="66">
        <f t="shared" si="9"/>
        <v>1</v>
      </c>
      <c r="M85" s="68" t="s">
        <v>123</v>
      </c>
      <c r="N85" s="107" t="s">
        <v>172</v>
      </c>
      <c r="O85" s="103">
        <v>500000</v>
      </c>
      <c r="P85" s="103">
        <v>500000</v>
      </c>
      <c r="Q85" s="345">
        <f t="shared" si="10"/>
        <v>1000000</v>
      </c>
    </row>
    <row r="86" spans="1:17" ht="67.5" x14ac:dyDescent="0.25">
      <c r="A86" s="105" t="s">
        <v>32</v>
      </c>
      <c r="B86" s="219">
        <v>3</v>
      </c>
      <c r="C86" s="78" t="s">
        <v>275</v>
      </c>
      <c r="D86" s="82" t="s">
        <v>53</v>
      </c>
      <c r="E86" s="74" t="s">
        <v>409</v>
      </c>
      <c r="F86" s="68" t="s">
        <v>128</v>
      </c>
      <c r="G86" s="79" t="s">
        <v>50</v>
      </c>
      <c r="H86" s="80">
        <v>100</v>
      </c>
      <c r="I86" s="260">
        <f t="shared" si="7"/>
        <v>1</v>
      </c>
      <c r="J86" s="261"/>
      <c r="K86" s="260">
        <f t="shared" si="8"/>
        <v>0</v>
      </c>
      <c r="L86" s="66">
        <f t="shared" si="9"/>
        <v>1</v>
      </c>
      <c r="M86" s="68" t="s">
        <v>123</v>
      </c>
      <c r="N86" s="107" t="s">
        <v>172</v>
      </c>
      <c r="O86" s="103">
        <v>2700000</v>
      </c>
      <c r="P86" s="67"/>
      <c r="Q86" s="345">
        <f t="shared" si="10"/>
        <v>2700000</v>
      </c>
    </row>
    <row r="87" spans="1:17" ht="67.5" x14ac:dyDescent="0.25">
      <c r="A87" s="105" t="s">
        <v>135</v>
      </c>
      <c r="B87" s="219">
        <v>3</v>
      </c>
      <c r="C87" s="78" t="s">
        <v>191</v>
      </c>
      <c r="D87" s="82" t="s">
        <v>53</v>
      </c>
      <c r="E87" s="74" t="s">
        <v>410</v>
      </c>
      <c r="F87" s="68" t="s">
        <v>199</v>
      </c>
      <c r="G87" s="79" t="s">
        <v>183</v>
      </c>
      <c r="H87" s="80"/>
      <c r="I87" s="260">
        <f t="shared" si="7"/>
        <v>0</v>
      </c>
      <c r="J87" s="261">
        <v>100</v>
      </c>
      <c r="K87" s="260">
        <f t="shared" si="8"/>
        <v>1</v>
      </c>
      <c r="L87" s="66">
        <f t="shared" si="9"/>
        <v>1</v>
      </c>
      <c r="M87" s="68" t="s">
        <v>165</v>
      </c>
      <c r="N87" s="107" t="s">
        <v>184</v>
      </c>
      <c r="O87" s="67"/>
      <c r="P87" s="103">
        <v>21891877.600000001</v>
      </c>
      <c r="Q87" s="345">
        <f t="shared" si="10"/>
        <v>21891877.600000001</v>
      </c>
    </row>
    <row r="88" spans="1:17" ht="67.5" x14ac:dyDescent="0.25">
      <c r="A88" s="105" t="s">
        <v>135</v>
      </c>
      <c r="B88" s="219">
        <v>3</v>
      </c>
      <c r="C88" s="78" t="s">
        <v>191</v>
      </c>
      <c r="D88" s="82" t="s">
        <v>53</v>
      </c>
      <c r="E88" s="74" t="s">
        <v>411</v>
      </c>
      <c r="F88" s="68" t="s">
        <v>200</v>
      </c>
      <c r="G88" s="79" t="s">
        <v>183</v>
      </c>
      <c r="H88" s="80">
        <v>50</v>
      </c>
      <c r="I88" s="260">
        <f t="shared" si="7"/>
        <v>0.5</v>
      </c>
      <c r="J88" s="261">
        <v>50</v>
      </c>
      <c r="K88" s="260">
        <f t="shared" si="8"/>
        <v>0.5</v>
      </c>
      <c r="L88" s="66">
        <f t="shared" si="9"/>
        <v>1</v>
      </c>
      <c r="M88" s="68" t="s">
        <v>165</v>
      </c>
      <c r="N88" s="107" t="s">
        <v>184</v>
      </c>
      <c r="O88" s="103">
        <v>13466561.199999999</v>
      </c>
      <c r="P88" s="103">
        <v>13466561.199999999</v>
      </c>
      <c r="Q88" s="345">
        <f t="shared" si="10"/>
        <v>26933122.399999999</v>
      </c>
    </row>
    <row r="89" spans="1:17" ht="67.5" x14ac:dyDescent="0.25">
      <c r="A89" s="105" t="s">
        <v>135</v>
      </c>
      <c r="B89" s="219">
        <v>3</v>
      </c>
      <c r="C89" s="78" t="s">
        <v>191</v>
      </c>
      <c r="D89" s="82" t="s">
        <v>53</v>
      </c>
      <c r="E89" s="74" t="s">
        <v>412</v>
      </c>
      <c r="F89" s="68" t="s">
        <v>201</v>
      </c>
      <c r="G89" s="79" t="s">
        <v>183</v>
      </c>
      <c r="H89" s="80"/>
      <c r="I89" s="260">
        <f t="shared" si="7"/>
        <v>0</v>
      </c>
      <c r="J89" s="261">
        <v>100</v>
      </c>
      <c r="K89" s="260">
        <f t="shared" si="8"/>
        <v>1</v>
      </c>
      <c r="L89" s="66">
        <f t="shared" si="9"/>
        <v>1</v>
      </c>
      <c r="M89" s="68" t="s">
        <v>165</v>
      </c>
      <c r="N89" s="107" t="s">
        <v>184</v>
      </c>
      <c r="O89" s="67"/>
      <c r="P89" s="103">
        <v>51174999.999999993</v>
      </c>
      <c r="Q89" s="345">
        <f t="shared" si="10"/>
        <v>51174999.999999993</v>
      </c>
    </row>
    <row r="90" spans="1:17" ht="67.5" x14ac:dyDescent="0.25">
      <c r="A90" s="105" t="s">
        <v>135</v>
      </c>
      <c r="B90" s="219">
        <v>3</v>
      </c>
      <c r="C90" s="78" t="s">
        <v>191</v>
      </c>
      <c r="D90" s="82" t="s">
        <v>53</v>
      </c>
      <c r="E90" s="74" t="s">
        <v>413</v>
      </c>
      <c r="F90" s="68" t="s">
        <v>206</v>
      </c>
      <c r="G90" s="79" t="s">
        <v>183</v>
      </c>
      <c r="H90" s="80"/>
      <c r="I90" s="260">
        <f t="shared" si="7"/>
        <v>0</v>
      </c>
      <c r="J90" s="261">
        <v>100</v>
      </c>
      <c r="K90" s="260">
        <f t="shared" si="8"/>
        <v>1</v>
      </c>
      <c r="L90" s="66">
        <f t="shared" si="9"/>
        <v>1</v>
      </c>
      <c r="M90" s="68" t="s">
        <v>165</v>
      </c>
      <c r="N90" s="107" t="s">
        <v>207</v>
      </c>
      <c r="O90" s="103">
        <v>15661478.135</v>
      </c>
      <c r="P90" s="103">
        <v>15661478.135</v>
      </c>
      <c r="Q90" s="345">
        <f t="shared" si="10"/>
        <v>31322956.27</v>
      </c>
    </row>
    <row r="91" spans="1:17" ht="33.75" customHeight="1" x14ac:dyDescent="0.25">
      <c r="A91" s="105" t="s">
        <v>135</v>
      </c>
      <c r="B91" s="219">
        <v>3</v>
      </c>
      <c r="C91" s="78" t="s">
        <v>191</v>
      </c>
      <c r="D91" s="82" t="s">
        <v>53</v>
      </c>
      <c r="E91" s="74" t="s">
        <v>414</v>
      </c>
      <c r="F91" s="68" t="s">
        <v>208</v>
      </c>
      <c r="G91" s="79" t="s">
        <v>183</v>
      </c>
      <c r="H91" s="80">
        <v>50</v>
      </c>
      <c r="I91" s="260">
        <f t="shared" si="7"/>
        <v>0.5</v>
      </c>
      <c r="J91" s="261">
        <v>50</v>
      </c>
      <c r="K91" s="260">
        <f t="shared" si="8"/>
        <v>0.5</v>
      </c>
      <c r="L91" s="66">
        <f t="shared" si="9"/>
        <v>1</v>
      </c>
      <c r="M91" s="68" t="s">
        <v>165</v>
      </c>
      <c r="N91" s="107" t="s">
        <v>209</v>
      </c>
      <c r="O91" s="103">
        <v>7640746.5899999999</v>
      </c>
      <c r="P91" s="103">
        <v>7640746.5899999999</v>
      </c>
      <c r="Q91" s="345">
        <f t="shared" si="10"/>
        <v>15281493.18</v>
      </c>
    </row>
    <row r="92" spans="1:17" ht="45" x14ac:dyDescent="0.25">
      <c r="A92" s="105" t="s">
        <v>219</v>
      </c>
      <c r="B92" s="219">
        <v>3</v>
      </c>
      <c r="C92" s="78" t="s">
        <v>149</v>
      </c>
      <c r="D92" s="82" t="s">
        <v>23</v>
      </c>
      <c r="E92" s="74" t="s">
        <v>415</v>
      </c>
      <c r="F92" s="68" t="s">
        <v>220</v>
      </c>
      <c r="G92" s="79" t="s">
        <v>151</v>
      </c>
      <c r="H92" s="80">
        <v>50</v>
      </c>
      <c r="I92" s="260">
        <f t="shared" si="7"/>
        <v>0.5</v>
      </c>
      <c r="J92" s="261">
        <v>50</v>
      </c>
      <c r="K92" s="260">
        <f t="shared" si="8"/>
        <v>0.5</v>
      </c>
      <c r="L92" s="66">
        <f t="shared" si="9"/>
        <v>1</v>
      </c>
      <c r="M92" s="68" t="s">
        <v>187</v>
      </c>
      <c r="N92" s="107" t="s">
        <v>172</v>
      </c>
      <c r="O92" s="103">
        <v>1750000</v>
      </c>
      <c r="P92" s="103">
        <v>1750000</v>
      </c>
      <c r="Q92" s="345">
        <f t="shared" si="10"/>
        <v>3500000</v>
      </c>
    </row>
    <row r="93" spans="1:17" ht="33.75" x14ac:dyDescent="0.25">
      <c r="A93" s="105" t="s">
        <v>140</v>
      </c>
      <c r="B93" s="219">
        <v>3</v>
      </c>
      <c r="C93" s="78" t="s">
        <v>154</v>
      </c>
      <c r="D93" s="82" t="s">
        <v>53</v>
      </c>
      <c r="E93" s="74" t="s">
        <v>381</v>
      </c>
      <c r="F93" s="68" t="s">
        <v>210</v>
      </c>
      <c r="G93" s="79" t="s">
        <v>156</v>
      </c>
      <c r="H93" s="80">
        <v>50</v>
      </c>
      <c r="I93" s="260">
        <f t="shared" si="7"/>
        <v>0.5</v>
      </c>
      <c r="J93" s="261">
        <v>50</v>
      </c>
      <c r="K93" s="260">
        <f t="shared" si="8"/>
        <v>0.5</v>
      </c>
      <c r="L93" s="66">
        <f t="shared" si="9"/>
        <v>1</v>
      </c>
      <c r="M93" s="68" t="s">
        <v>157</v>
      </c>
      <c r="N93" s="107" t="s">
        <v>172</v>
      </c>
      <c r="O93" s="103">
        <v>62094000</v>
      </c>
      <c r="P93" s="103">
        <v>62094000</v>
      </c>
      <c r="Q93" s="345">
        <f t="shared" si="10"/>
        <v>124188000</v>
      </c>
    </row>
    <row r="94" spans="1:17" ht="45" x14ac:dyDescent="0.25">
      <c r="A94" s="105" t="s">
        <v>140</v>
      </c>
      <c r="B94" s="219">
        <v>3</v>
      </c>
      <c r="C94" s="78" t="s">
        <v>154</v>
      </c>
      <c r="D94" s="82" t="s">
        <v>53</v>
      </c>
      <c r="E94" s="74" t="s">
        <v>382</v>
      </c>
      <c r="F94" s="68" t="s">
        <v>155</v>
      </c>
      <c r="G94" s="79" t="s">
        <v>156</v>
      </c>
      <c r="H94" s="80">
        <v>50</v>
      </c>
      <c r="I94" s="260">
        <f t="shared" si="7"/>
        <v>0.5</v>
      </c>
      <c r="J94" s="261">
        <v>50</v>
      </c>
      <c r="K94" s="260">
        <f t="shared" si="8"/>
        <v>0.5</v>
      </c>
      <c r="L94" s="66">
        <f t="shared" si="9"/>
        <v>1</v>
      </c>
      <c r="M94" s="68" t="s">
        <v>157</v>
      </c>
      <c r="N94" s="107" t="s">
        <v>212</v>
      </c>
      <c r="O94" s="103">
        <v>2195064</v>
      </c>
      <c r="P94" s="103">
        <v>2195064</v>
      </c>
      <c r="Q94" s="345">
        <f t="shared" si="10"/>
        <v>4390128</v>
      </c>
    </row>
    <row r="95" spans="1:17" ht="33.75" x14ac:dyDescent="0.25">
      <c r="A95" s="105" t="s">
        <v>140</v>
      </c>
      <c r="B95" s="219">
        <v>3</v>
      </c>
      <c r="C95" s="78" t="s">
        <v>154</v>
      </c>
      <c r="D95" s="82" t="s">
        <v>53</v>
      </c>
      <c r="E95" s="74" t="s">
        <v>383</v>
      </c>
      <c r="F95" s="68" t="s">
        <v>213</v>
      </c>
      <c r="G95" s="79" t="s">
        <v>156</v>
      </c>
      <c r="H95" s="80">
        <v>50</v>
      </c>
      <c r="I95" s="260">
        <f t="shared" si="7"/>
        <v>0.5</v>
      </c>
      <c r="J95" s="261">
        <v>50</v>
      </c>
      <c r="K95" s="260">
        <f t="shared" si="8"/>
        <v>0.5</v>
      </c>
      <c r="L95" s="66">
        <f t="shared" si="9"/>
        <v>1</v>
      </c>
      <c r="M95" s="68" t="s">
        <v>214</v>
      </c>
      <c r="N95" s="107" t="s">
        <v>215</v>
      </c>
      <c r="O95" s="103">
        <v>1426214.99</v>
      </c>
      <c r="P95" s="103">
        <v>1426214.99</v>
      </c>
      <c r="Q95" s="345">
        <f t="shared" si="10"/>
        <v>2852429.98</v>
      </c>
    </row>
    <row r="96" spans="1:17" ht="67.5" customHeight="1" x14ac:dyDescent="0.25">
      <c r="A96" s="105" t="s">
        <v>21</v>
      </c>
      <c r="B96" s="219">
        <v>3</v>
      </c>
      <c r="C96" s="78" t="s">
        <v>216</v>
      </c>
      <c r="D96" s="82" t="s">
        <v>23</v>
      </c>
      <c r="E96" s="74" t="s">
        <v>384</v>
      </c>
      <c r="F96" s="68" t="s">
        <v>217</v>
      </c>
      <c r="G96" s="79" t="s">
        <v>25</v>
      </c>
      <c r="H96" s="80">
        <v>50</v>
      </c>
      <c r="I96" s="260">
        <f t="shared" si="7"/>
        <v>0.5</v>
      </c>
      <c r="J96" s="261">
        <v>50</v>
      </c>
      <c r="K96" s="260">
        <f t="shared" si="8"/>
        <v>0.5</v>
      </c>
      <c r="L96" s="66">
        <f t="shared" si="9"/>
        <v>1</v>
      </c>
      <c r="M96" s="68" t="s">
        <v>133</v>
      </c>
      <c r="N96" s="107" t="s">
        <v>172</v>
      </c>
      <c r="O96" s="103">
        <v>24727236.262028001</v>
      </c>
      <c r="P96" s="103">
        <v>24727236.262028001</v>
      </c>
      <c r="Q96" s="345">
        <f t="shared" si="10"/>
        <v>49454472.524056002</v>
      </c>
    </row>
    <row r="97" spans="1:17" ht="45" customHeight="1" x14ac:dyDescent="0.25">
      <c r="A97" s="216" t="s">
        <v>135</v>
      </c>
      <c r="B97" s="219">
        <v>3</v>
      </c>
      <c r="C97" s="78" t="s">
        <v>161</v>
      </c>
      <c r="D97" s="82" t="s">
        <v>53</v>
      </c>
      <c r="E97" s="74" t="s">
        <v>416</v>
      </c>
      <c r="F97" s="72" t="s">
        <v>234</v>
      </c>
      <c r="G97" s="79" t="s">
        <v>164</v>
      </c>
      <c r="H97" s="80"/>
      <c r="I97" s="260">
        <f t="shared" si="7"/>
        <v>0</v>
      </c>
      <c r="J97" s="261">
        <v>100</v>
      </c>
      <c r="K97" s="260">
        <f t="shared" si="8"/>
        <v>1</v>
      </c>
      <c r="L97" s="66">
        <f t="shared" si="9"/>
        <v>1</v>
      </c>
      <c r="M97" s="72" t="s">
        <v>235</v>
      </c>
      <c r="N97" s="108" t="s">
        <v>172</v>
      </c>
      <c r="O97" s="67"/>
      <c r="P97" s="103">
        <v>3000000</v>
      </c>
      <c r="Q97" s="345">
        <f t="shared" si="10"/>
        <v>3000000</v>
      </c>
    </row>
    <row r="98" spans="1:17" ht="45" x14ac:dyDescent="0.25">
      <c r="A98" s="105" t="s">
        <v>21</v>
      </c>
      <c r="B98" s="219">
        <v>3</v>
      </c>
      <c r="C98" s="78" t="s">
        <v>224</v>
      </c>
      <c r="D98" s="82" t="s">
        <v>23</v>
      </c>
      <c r="E98" s="74" t="s">
        <v>385</v>
      </c>
      <c r="F98" s="68" t="s">
        <v>225</v>
      </c>
      <c r="G98" s="79" t="s">
        <v>25</v>
      </c>
      <c r="H98" s="80">
        <v>50</v>
      </c>
      <c r="I98" s="260">
        <f t="shared" si="7"/>
        <v>0.5</v>
      </c>
      <c r="J98" s="261">
        <v>50</v>
      </c>
      <c r="K98" s="260">
        <f t="shared" si="8"/>
        <v>0.5</v>
      </c>
      <c r="L98" s="66">
        <f t="shared" si="9"/>
        <v>1</v>
      </c>
      <c r="M98" s="68" t="s">
        <v>187</v>
      </c>
      <c r="N98" s="107" t="s">
        <v>172</v>
      </c>
      <c r="O98" s="103">
        <v>1000000</v>
      </c>
      <c r="P98" s="103">
        <v>1000000</v>
      </c>
      <c r="Q98" s="345">
        <f t="shared" si="10"/>
        <v>2000000</v>
      </c>
    </row>
    <row r="99" spans="1:17" ht="67.5" customHeight="1" x14ac:dyDescent="0.25">
      <c r="A99" s="105" t="s">
        <v>21</v>
      </c>
      <c r="B99" s="219">
        <v>3</v>
      </c>
      <c r="C99" s="78" t="s">
        <v>224</v>
      </c>
      <c r="D99" s="82" t="s">
        <v>23</v>
      </c>
      <c r="E99" s="74" t="s">
        <v>386</v>
      </c>
      <c r="F99" s="68" t="s">
        <v>227</v>
      </c>
      <c r="G99" s="79" t="s">
        <v>25</v>
      </c>
      <c r="H99" s="80">
        <v>50</v>
      </c>
      <c r="I99" s="260">
        <f t="shared" si="7"/>
        <v>0.5</v>
      </c>
      <c r="J99" s="261">
        <v>50</v>
      </c>
      <c r="K99" s="260">
        <f t="shared" si="8"/>
        <v>0.5</v>
      </c>
      <c r="L99" s="66">
        <f t="shared" si="9"/>
        <v>1</v>
      </c>
      <c r="M99" s="68" t="s">
        <v>187</v>
      </c>
      <c r="N99" s="107" t="s">
        <v>172</v>
      </c>
      <c r="O99" s="103">
        <v>6850000</v>
      </c>
      <c r="P99" s="103">
        <v>6850000</v>
      </c>
      <c r="Q99" s="345">
        <f t="shared" si="10"/>
        <v>13700000</v>
      </c>
    </row>
    <row r="100" spans="1:17" ht="45" x14ac:dyDescent="0.25">
      <c r="A100" s="216" t="s">
        <v>135</v>
      </c>
      <c r="B100" s="219">
        <v>3</v>
      </c>
      <c r="C100" s="78" t="s">
        <v>161</v>
      </c>
      <c r="D100" s="82" t="s">
        <v>53</v>
      </c>
      <c r="E100" s="74" t="s">
        <v>417</v>
      </c>
      <c r="F100" s="72" t="s">
        <v>237</v>
      </c>
      <c r="G100" s="79" t="s">
        <v>164</v>
      </c>
      <c r="H100" s="80"/>
      <c r="I100" s="260">
        <f t="shared" si="7"/>
        <v>0</v>
      </c>
      <c r="J100" s="261">
        <v>100</v>
      </c>
      <c r="K100" s="260">
        <f t="shared" si="8"/>
        <v>1</v>
      </c>
      <c r="L100" s="66">
        <f t="shared" si="9"/>
        <v>1</v>
      </c>
      <c r="M100" s="72" t="s">
        <v>235</v>
      </c>
      <c r="N100" s="108" t="s">
        <v>172</v>
      </c>
      <c r="O100" s="67"/>
      <c r="P100" s="103">
        <v>1020553.09295536</v>
      </c>
      <c r="Q100" s="345">
        <f t="shared" si="10"/>
        <v>1020553.09295536</v>
      </c>
    </row>
    <row r="101" spans="1:17" ht="56.25" x14ac:dyDescent="0.25">
      <c r="A101" s="216" t="s">
        <v>135</v>
      </c>
      <c r="B101" s="219">
        <v>3</v>
      </c>
      <c r="C101" s="78" t="s">
        <v>161</v>
      </c>
      <c r="D101" s="82" t="s">
        <v>53</v>
      </c>
      <c r="E101" s="74" t="s">
        <v>418</v>
      </c>
      <c r="F101" s="72" t="s">
        <v>238</v>
      </c>
      <c r="G101" s="79" t="s">
        <v>164</v>
      </c>
      <c r="H101" s="80"/>
      <c r="I101" s="260">
        <f t="shared" si="7"/>
        <v>0</v>
      </c>
      <c r="J101" s="261">
        <v>100</v>
      </c>
      <c r="K101" s="260">
        <f t="shared" si="8"/>
        <v>1</v>
      </c>
      <c r="L101" s="66">
        <f t="shared" si="9"/>
        <v>1</v>
      </c>
      <c r="M101" s="72" t="s">
        <v>235</v>
      </c>
      <c r="N101" s="108" t="s">
        <v>172</v>
      </c>
      <c r="O101" s="67"/>
      <c r="P101" s="103">
        <v>2500000</v>
      </c>
      <c r="Q101" s="345">
        <f t="shared" si="10"/>
        <v>2500000</v>
      </c>
    </row>
    <row r="102" spans="1:17" ht="56.25" x14ac:dyDescent="0.25">
      <c r="A102" s="216" t="s">
        <v>135</v>
      </c>
      <c r="B102" s="219">
        <v>3</v>
      </c>
      <c r="C102" s="78" t="s">
        <v>161</v>
      </c>
      <c r="D102" s="82" t="s">
        <v>53</v>
      </c>
      <c r="E102" s="74" t="s">
        <v>419</v>
      </c>
      <c r="F102" s="72" t="s">
        <v>239</v>
      </c>
      <c r="G102" s="79" t="s">
        <v>164</v>
      </c>
      <c r="H102" s="80"/>
      <c r="I102" s="260">
        <f t="shared" si="7"/>
        <v>0</v>
      </c>
      <c r="J102" s="261">
        <v>100</v>
      </c>
      <c r="K102" s="260">
        <f t="shared" si="8"/>
        <v>1</v>
      </c>
      <c r="L102" s="66">
        <f t="shared" si="9"/>
        <v>1</v>
      </c>
      <c r="M102" s="72" t="s">
        <v>235</v>
      </c>
      <c r="N102" s="108" t="s">
        <v>172</v>
      </c>
      <c r="O102" s="67"/>
      <c r="P102" s="103">
        <v>3426242.26</v>
      </c>
      <c r="Q102" s="345">
        <f t="shared" si="10"/>
        <v>3426242.26</v>
      </c>
    </row>
    <row r="103" spans="1:17" ht="45" x14ac:dyDescent="0.25">
      <c r="A103" s="216" t="s">
        <v>228</v>
      </c>
      <c r="B103" s="219">
        <v>3</v>
      </c>
      <c r="C103" s="78" t="s">
        <v>229</v>
      </c>
      <c r="D103" s="82" t="s">
        <v>23</v>
      </c>
      <c r="E103" s="74" t="s">
        <v>387</v>
      </c>
      <c r="F103" s="68" t="s">
        <v>230</v>
      </c>
      <c r="G103" s="79" t="s">
        <v>231</v>
      </c>
      <c r="H103" s="80">
        <v>50</v>
      </c>
      <c r="I103" s="260">
        <f t="shared" si="7"/>
        <v>0.5</v>
      </c>
      <c r="J103" s="261">
        <v>50</v>
      </c>
      <c r="K103" s="260">
        <f t="shared" si="8"/>
        <v>0.5</v>
      </c>
      <c r="L103" s="66">
        <f t="shared" si="9"/>
        <v>1</v>
      </c>
      <c r="M103" s="68" t="s">
        <v>36</v>
      </c>
      <c r="N103" s="107" t="s">
        <v>232</v>
      </c>
      <c r="O103" s="103">
        <v>93000000</v>
      </c>
      <c r="P103" s="103">
        <v>93000000</v>
      </c>
      <c r="Q103" s="345">
        <f t="shared" si="10"/>
        <v>186000000</v>
      </c>
    </row>
    <row r="104" spans="1:17" ht="45" x14ac:dyDescent="0.25">
      <c r="A104" s="216" t="s">
        <v>135</v>
      </c>
      <c r="B104" s="219">
        <v>3</v>
      </c>
      <c r="C104" s="78" t="s">
        <v>161</v>
      </c>
      <c r="D104" s="82" t="s">
        <v>53</v>
      </c>
      <c r="E104" s="74" t="s">
        <v>420</v>
      </c>
      <c r="F104" s="72" t="s">
        <v>240</v>
      </c>
      <c r="G104" s="79" t="s">
        <v>164</v>
      </c>
      <c r="H104" s="80"/>
      <c r="I104" s="260">
        <f t="shared" si="7"/>
        <v>0</v>
      </c>
      <c r="J104" s="261">
        <v>100</v>
      </c>
      <c r="K104" s="260">
        <f t="shared" si="8"/>
        <v>1</v>
      </c>
      <c r="L104" s="66">
        <f t="shared" si="9"/>
        <v>1</v>
      </c>
      <c r="M104" s="72" t="s">
        <v>235</v>
      </c>
      <c r="N104" s="108" t="s">
        <v>172</v>
      </c>
      <c r="O104" s="67"/>
      <c r="P104" s="103">
        <v>1949533.38</v>
      </c>
      <c r="Q104" s="345">
        <f t="shared" si="10"/>
        <v>1949533.38</v>
      </c>
    </row>
    <row r="105" spans="1:17" ht="45" x14ac:dyDescent="0.25">
      <c r="A105" s="216" t="s">
        <v>135</v>
      </c>
      <c r="B105" s="219">
        <v>3</v>
      </c>
      <c r="C105" s="78" t="s">
        <v>161</v>
      </c>
      <c r="D105" s="82" t="s">
        <v>53</v>
      </c>
      <c r="E105" s="74" t="s">
        <v>421</v>
      </c>
      <c r="F105" s="72" t="s">
        <v>241</v>
      </c>
      <c r="G105" s="79" t="s">
        <v>164</v>
      </c>
      <c r="H105" s="80"/>
      <c r="I105" s="260">
        <f t="shared" ref="I105:I136" si="11">IF(OR(H105=0),0,(H105/(H105+J105)))</f>
        <v>0</v>
      </c>
      <c r="J105" s="261">
        <v>100</v>
      </c>
      <c r="K105" s="260">
        <f t="shared" ref="K105:K136" si="12">IF(OR(J105=0),0,(J105/(H105+J105)))</f>
        <v>1</v>
      </c>
      <c r="L105" s="66">
        <f t="shared" ref="L105:L136" si="13">I105+K105</f>
        <v>1</v>
      </c>
      <c r="M105" s="72" t="s">
        <v>235</v>
      </c>
      <c r="N105" s="108" t="s">
        <v>172</v>
      </c>
      <c r="O105" s="67"/>
      <c r="P105" s="103">
        <v>1500000</v>
      </c>
      <c r="Q105" s="345">
        <f t="shared" si="10"/>
        <v>1500000</v>
      </c>
    </row>
    <row r="106" spans="1:17" ht="45" x14ac:dyDescent="0.25">
      <c r="A106" s="216" t="s">
        <v>135</v>
      </c>
      <c r="B106" s="219">
        <v>3</v>
      </c>
      <c r="C106" s="78" t="s">
        <v>161</v>
      </c>
      <c r="D106" s="82" t="s">
        <v>53</v>
      </c>
      <c r="E106" s="74" t="s">
        <v>422</v>
      </c>
      <c r="F106" s="72" t="s">
        <v>242</v>
      </c>
      <c r="G106" s="79" t="s">
        <v>164</v>
      </c>
      <c r="H106" s="80"/>
      <c r="I106" s="260">
        <f t="shared" si="11"/>
        <v>0</v>
      </c>
      <c r="J106" s="261">
        <v>100</v>
      </c>
      <c r="K106" s="260">
        <f t="shared" si="12"/>
        <v>1</v>
      </c>
      <c r="L106" s="66">
        <f t="shared" si="13"/>
        <v>1</v>
      </c>
      <c r="M106" s="72" t="s">
        <v>243</v>
      </c>
      <c r="N106" s="108" t="s">
        <v>172</v>
      </c>
      <c r="O106" s="67"/>
      <c r="P106" s="103">
        <v>300000</v>
      </c>
      <c r="Q106" s="345">
        <f t="shared" si="10"/>
        <v>300000</v>
      </c>
    </row>
    <row r="107" spans="1:17" ht="45" x14ac:dyDescent="0.25">
      <c r="A107" s="216" t="s">
        <v>135</v>
      </c>
      <c r="B107" s="219">
        <v>3</v>
      </c>
      <c r="C107" s="78" t="s">
        <v>161</v>
      </c>
      <c r="D107" s="82" t="s">
        <v>53</v>
      </c>
      <c r="E107" s="74" t="s">
        <v>423</v>
      </c>
      <c r="F107" s="72" t="s">
        <v>244</v>
      </c>
      <c r="G107" s="79" t="s">
        <v>164</v>
      </c>
      <c r="H107" s="80"/>
      <c r="I107" s="260">
        <f t="shared" si="11"/>
        <v>0</v>
      </c>
      <c r="J107" s="261">
        <v>100</v>
      </c>
      <c r="K107" s="260">
        <f t="shared" si="12"/>
        <v>1</v>
      </c>
      <c r="L107" s="66">
        <f t="shared" si="13"/>
        <v>1</v>
      </c>
      <c r="M107" s="72" t="s">
        <v>235</v>
      </c>
      <c r="N107" s="108" t="s">
        <v>172</v>
      </c>
      <c r="O107" s="67"/>
      <c r="P107" s="103">
        <v>3000000</v>
      </c>
      <c r="Q107" s="345">
        <f t="shared" si="10"/>
        <v>3000000</v>
      </c>
    </row>
    <row r="108" spans="1:17" ht="45" x14ac:dyDescent="0.25">
      <c r="A108" s="216" t="s">
        <v>135</v>
      </c>
      <c r="B108" s="219">
        <v>3</v>
      </c>
      <c r="C108" s="78" t="s">
        <v>161</v>
      </c>
      <c r="D108" s="82" t="s">
        <v>53</v>
      </c>
      <c r="E108" s="74" t="s">
        <v>424</v>
      </c>
      <c r="F108" s="72" t="s">
        <v>245</v>
      </c>
      <c r="G108" s="79" t="s">
        <v>164</v>
      </c>
      <c r="H108" s="80"/>
      <c r="I108" s="260">
        <f t="shared" si="11"/>
        <v>0</v>
      </c>
      <c r="J108" s="261">
        <v>100</v>
      </c>
      <c r="K108" s="260">
        <f t="shared" si="12"/>
        <v>1</v>
      </c>
      <c r="L108" s="66">
        <f t="shared" si="13"/>
        <v>1</v>
      </c>
      <c r="M108" s="72" t="s">
        <v>235</v>
      </c>
      <c r="N108" s="108" t="s">
        <v>172</v>
      </c>
      <c r="O108" s="67"/>
      <c r="P108" s="103">
        <v>4000000</v>
      </c>
      <c r="Q108" s="345">
        <f t="shared" si="10"/>
        <v>4000000</v>
      </c>
    </row>
    <row r="109" spans="1:17" ht="45" x14ac:dyDescent="0.25">
      <c r="A109" s="216" t="s">
        <v>135</v>
      </c>
      <c r="B109" s="219">
        <v>3</v>
      </c>
      <c r="C109" s="78" t="s">
        <v>161</v>
      </c>
      <c r="D109" s="82" t="s">
        <v>53</v>
      </c>
      <c r="E109" s="74" t="s">
        <v>425</v>
      </c>
      <c r="F109" s="72" t="s">
        <v>246</v>
      </c>
      <c r="G109" s="79" t="s">
        <v>164</v>
      </c>
      <c r="H109" s="80"/>
      <c r="I109" s="260">
        <f t="shared" si="11"/>
        <v>0</v>
      </c>
      <c r="J109" s="261">
        <v>100</v>
      </c>
      <c r="K109" s="260">
        <f t="shared" si="12"/>
        <v>1</v>
      </c>
      <c r="L109" s="66">
        <f t="shared" si="13"/>
        <v>1</v>
      </c>
      <c r="M109" s="72" t="s">
        <v>235</v>
      </c>
      <c r="N109" s="108" t="s">
        <v>172</v>
      </c>
      <c r="O109" s="67"/>
      <c r="P109" s="103">
        <v>600000</v>
      </c>
      <c r="Q109" s="345">
        <f t="shared" si="10"/>
        <v>600000</v>
      </c>
    </row>
    <row r="110" spans="1:17" ht="45" x14ac:dyDescent="0.25">
      <c r="A110" s="216" t="s">
        <v>135</v>
      </c>
      <c r="B110" s="219">
        <v>3</v>
      </c>
      <c r="C110" s="78" t="s">
        <v>161</v>
      </c>
      <c r="D110" s="82" t="s">
        <v>53</v>
      </c>
      <c r="E110" s="74" t="s">
        <v>426</v>
      </c>
      <c r="F110" s="72" t="s">
        <v>247</v>
      </c>
      <c r="G110" s="79" t="s">
        <v>164</v>
      </c>
      <c r="H110" s="80"/>
      <c r="I110" s="260">
        <f t="shared" si="11"/>
        <v>0</v>
      </c>
      <c r="J110" s="261">
        <v>100</v>
      </c>
      <c r="K110" s="260">
        <f t="shared" si="12"/>
        <v>1</v>
      </c>
      <c r="L110" s="66">
        <f t="shared" si="13"/>
        <v>1</v>
      </c>
      <c r="M110" s="72" t="s">
        <v>187</v>
      </c>
      <c r="N110" s="108" t="s">
        <v>172</v>
      </c>
      <c r="O110" s="67"/>
      <c r="P110" s="103">
        <v>417346.18</v>
      </c>
      <c r="Q110" s="345">
        <f t="shared" si="10"/>
        <v>417346.18</v>
      </c>
    </row>
    <row r="111" spans="1:17" ht="56.25" x14ac:dyDescent="0.25">
      <c r="A111" s="216" t="s">
        <v>135</v>
      </c>
      <c r="B111" s="219">
        <v>3</v>
      </c>
      <c r="C111" s="78" t="s">
        <v>161</v>
      </c>
      <c r="D111" s="82" t="s">
        <v>53</v>
      </c>
      <c r="E111" s="74" t="s">
        <v>427</v>
      </c>
      <c r="F111" s="72" t="s">
        <v>248</v>
      </c>
      <c r="G111" s="79" t="s">
        <v>164</v>
      </c>
      <c r="H111" s="80"/>
      <c r="I111" s="260">
        <f t="shared" si="11"/>
        <v>0</v>
      </c>
      <c r="J111" s="261">
        <v>100</v>
      </c>
      <c r="K111" s="260">
        <f t="shared" si="12"/>
        <v>1</v>
      </c>
      <c r="L111" s="66">
        <f t="shared" si="13"/>
        <v>1</v>
      </c>
      <c r="M111" s="72" t="s">
        <v>235</v>
      </c>
      <c r="N111" s="108" t="s">
        <v>172</v>
      </c>
      <c r="O111" s="67"/>
      <c r="P111" s="103">
        <v>1487000</v>
      </c>
      <c r="Q111" s="345">
        <f t="shared" si="10"/>
        <v>1487000</v>
      </c>
    </row>
    <row r="112" spans="1:17" ht="45" x14ac:dyDescent="0.25">
      <c r="A112" s="216" t="s">
        <v>135</v>
      </c>
      <c r="B112" s="219">
        <v>3</v>
      </c>
      <c r="C112" s="78" t="s">
        <v>161</v>
      </c>
      <c r="D112" s="82" t="s">
        <v>53</v>
      </c>
      <c r="E112" s="74" t="s">
        <v>428</v>
      </c>
      <c r="F112" s="72" t="s">
        <v>249</v>
      </c>
      <c r="G112" s="79" t="s">
        <v>164</v>
      </c>
      <c r="H112" s="80"/>
      <c r="I112" s="260">
        <f t="shared" si="11"/>
        <v>0</v>
      </c>
      <c r="J112" s="261">
        <v>100</v>
      </c>
      <c r="K112" s="260">
        <f t="shared" si="12"/>
        <v>1</v>
      </c>
      <c r="L112" s="66">
        <f t="shared" si="13"/>
        <v>1</v>
      </c>
      <c r="M112" s="72" t="s">
        <v>235</v>
      </c>
      <c r="N112" s="108" t="s">
        <v>172</v>
      </c>
      <c r="O112" s="67"/>
      <c r="P112" s="103">
        <v>3500000</v>
      </c>
      <c r="Q112" s="345">
        <f t="shared" si="10"/>
        <v>3500000</v>
      </c>
    </row>
    <row r="113" spans="1:17" ht="45" x14ac:dyDescent="0.25">
      <c r="A113" s="216" t="s">
        <v>135</v>
      </c>
      <c r="B113" s="219">
        <v>3</v>
      </c>
      <c r="C113" s="78" t="s">
        <v>161</v>
      </c>
      <c r="D113" s="82" t="s">
        <v>53</v>
      </c>
      <c r="E113" s="74" t="s">
        <v>429</v>
      </c>
      <c r="F113" s="72" t="s">
        <v>250</v>
      </c>
      <c r="G113" s="79" t="s">
        <v>164</v>
      </c>
      <c r="H113" s="80"/>
      <c r="I113" s="260">
        <f t="shared" si="11"/>
        <v>0</v>
      </c>
      <c r="J113" s="261">
        <v>100</v>
      </c>
      <c r="K113" s="260">
        <f t="shared" si="12"/>
        <v>1</v>
      </c>
      <c r="L113" s="66">
        <f t="shared" si="13"/>
        <v>1</v>
      </c>
      <c r="M113" s="72" t="s">
        <v>235</v>
      </c>
      <c r="N113" s="108" t="s">
        <v>172</v>
      </c>
      <c r="O113" s="67"/>
      <c r="P113" s="103">
        <v>800000</v>
      </c>
      <c r="Q113" s="345">
        <f t="shared" si="10"/>
        <v>800000</v>
      </c>
    </row>
    <row r="114" spans="1:17" ht="45" x14ac:dyDescent="0.25">
      <c r="A114" s="216" t="s">
        <v>135</v>
      </c>
      <c r="B114" s="219">
        <v>3</v>
      </c>
      <c r="C114" s="78" t="s">
        <v>161</v>
      </c>
      <c r="D114" s="82" t="s">
        <v>53</v>
      </c>
      <c r="E114" s="74" t="s">
        <v>430</v>
      </c>
      <c r="F114" s="68" t="s">
        <v>251</v>
      </c>
      <c r="G114" s="79" t="s">
        <v>164</v>
      </c>
      <c r="H114" s="80"/>
      <c r="I114" s="260">
        <f t="shared" si="11"/>
        <v>0</v>
      </c>
      <c r="J114" s="261">
        <v>100</v>
      </c>
      <c r="K114" s="260">
        <f t="shared" si="12"/>
        <v>1</v>
      </c>
      <c r="L114" s="66">
        <f t="shared" si="13"/>
        <v>1</v>
      </c>
      <c r="M114" s="72" t="s">
        <v>235</v>
      </c>
      <c r="N114" s="108" t="s">
        <v>172</v>
      </c>
      <c r="O114" s="67"/>
      <c r="P114" s="103">
        <v>2499325.08</v>
      </c>
      <c r="Q114" s="345">
        <f t="shared" si="10"/>
        <v>2499325.08</v>
      </c>
    </row>
    <row r="115" spans="1:17" ht="45" x14ac:dyDescent="0.25">
      <c r="A115" s="216" t="s">
        <v>135</v>
      </c>
      <c r="B115" s="219">
        <v>3</v>
      </c>
      <c r="C115" s="78" t="s">
        <v>161</v>
      </c>
      <c r="D115" s="82" t="s">
        <v>53</v>
      </c>
      <c r="E115" s="74" t="s">
        <v>431</v>
      </c>
      <c r="F115" s="68" t="s">
        <v>252</v>
      </c>
      <c r="G115" s="79" t="s">
        <v>164</v>
      </c>
      <c r="H115" s="80"/>
      <c r="I115" s="260">
        <f t="shared" si="11"/>
        <v>0</v>
      </c>
      <c r="J115" s="261">
        <v>100</v>
      </c>
      <c r="K115" s="260">
        <f t="shared" si="12"/>
        <v>1</v>
      </c>
      <c r="L115" s="66">
        <f t="shared" si="13"/>
        <v>1</v>
      </c>
      <c r="M115" s="72" t="s">
        <v>235</v>
      </c>
      <c r="N115" s="108" t="s">
        <v>172</v>
      </c>
      <c r="O115" s="67"/>
      <c r="P115" s="103">
        <v>7500000</v>
      </c>
      <c r="Q115" s="345">
        <f t="shared" si="10"/>
        <v>7500000</v>
      </c>
    </row>
    <row r="116" spans="1:17" ht="45" customHeight="1" x14ac:dyDescent="0.25">
      <c r="A116" s="216" t="s">
        <v>135</v>
      </c>
      <c r="B116" s="219">
        <v>3</v>
      </c>
      <c r="C116" s="78" t="s">
        <v>161</v>
      </c>
      <c r="D116" s="82" t="s">
        <v>53</v>
      </c>
      <c r="E116" s="74" t="s">
        <v>432</v>
      </c>
      <c r="F116" s="68" t="s">
        <v>253</v>
      </c>
      <c r="G116" s="79" t="s">
        <v>164</v>
      </c>
      <c r="H116" s="80"/>
      <c r="I116" s="260">
        <f t="shared" si="11"/>
        <v>0</v>
      </c>
      <c r="J116" s="261">
        <v>100</v>
      </c>
      <c r="K116" s="260">
        <f t="shared" si="12"/>
        <v>1</v>
      </c>
      <c r="L116" s="66">
        <f t="shared" si="13"/>
        <v>1</v>
      </c>
      <c r="M116" s="72" t="s">
        <v>235</v>
      </c>
      <c r="N116" s="108" t="s">
        <v>172</v>
      </c>
      <c r="O116" s="67"/>
      <c r="P116" s="103">
        <v>7500000</v>
      </c>
      <c r="Q116" s="345">
        <f t="shared" si="10"/>
        <v>7500000</v>
      </c>
    </row>
    <row r="117" spans="1:17" ht="45" x14ac:dyDescent="0.25">
      <c r="A117" s="216" t="s">
        <v>135</v>
      </c>
      <c r="B117" s="219">
        <v>3</v>
      </c>
      <c r="C117" s="78" t="s">
        <v>161</v>
      </c>
      <c r="D117" s="82" t="s">
        <v>53</v>
      </c>
      <c r="E117" s="74" t="s">
        <v>433</v>
      </c>
      <c r="F117" s="68" t="s">
        <v>254</v>
      </c>
      <c r="G117" s="79" t="s">
        <v>164</v>
      </c>
      <c r="H117" s="80"/>
      <c r="I117" s="260">
        <f t="shared" si="11"/>
        <v>0</v>
      </c>
      <c r="J117" s="261">
        <v>100</v>
      </c>
      <c r="K117" s="260">
        <f t="shared" si="12"/>
        <v>1</v>
      </c>
      <c r="L117" s="66">
        <f t="shared" si="13"/>
        <v>1</v>
      </c>
      <c r="M117" s="72" t="s">
        <v>235</v>
      </c>
      <c r="N117" s="108" t="s">
        <v>172</v>
      </c>
      <c r="O117" s="67"/>
      <c r="P117" s="103">
        <v>7500000</v>
      </c>
      <c r="Q117" s="345">
        <f t="shared" si="10"/>
        <v>7500000</v>
      </c>
    </row>
    <row r="118" spans="1:17" ht="45" x14ac:dyDescent="0.25">
      <c r="A118" s="216" t="s">
        <v>135</v>
      </c>
      <c r="B118" s="219">
        <v>3</v>
      </c>
      <c r="C118" s="78" t="s">
        <v>161</v>
      </c>
      <c r="D118" s="82" t="s">
        <v>53</v>
      </c>
      <c r="E118" s="74" t="s">
        <v>434</v>
      </c>
      <c r="F118" s="68" t="s">
        <v>255</v>
      </c>
      <c r="G118" s="79" t="s">
        <v>164</v>
      </c>
      <c r="H118" s="80"/>
      <c r="I118" s="260">
        <f t="shared" si="11"/>
        <v>0</v>
      </c>
      <c r="J118" s="261">
        <v>100</v>
      </c>
      <c r="K118" s="260">
        <f t="shared" si="12"/>
        <v>1</v>
      </c>
      <c r="L118" s="66">
        <f t="shared" si="13"/>
        <v>1</v>
      </c>
      <c r="M118" s="72" t="s">
        <v>235</v>
      </c>
      <c r="N118" s="108" t="s">
        <v>172</v>
      </c>
      <c r="O118" s="67"/>
      <c r="P118" s="103">
        <v>1000000</v>
      </c>
      <c r="Q118" s="345">
        <f t="shared" si="10"/>
        <v>1000000</v>
      </c>
    </row>
    <row r="119" spans="1:17" ht="45" x14ac:dyDescent="0.25">
      <c r="A119" s="216" t="s">
        <v>135</v>
      </c>
      <c r="B119" s="219">
        <v>3</v>
      </c>
      <c r="C119" s="78" t="s">
        <v>161</v>
      </c>
      <c r="D119" s="82" t="s">
        <v>53</v>
      </c>
      <c r="E119" s="74" t="s">
        <v>435</v>
      </c>
      <c r="F119" s="68" t="s">
        <v>256</v>
      </c>
      <c r="G119" s="79" t="s">
        <v>164</v>
      </c>
      <c r="H119" s="80"/>
      <c r="I119" s="260">
        <f t="shared" si="11"/>
        <v>0</v>
      </c>
      <c r="J119" s="261">
        <v>100</v>
      </c>
      <c r="K119" s="260">
        <f t="shared" si="12"/>
        <v>1</v>
      </c>
      <c r="L119" s="66">
        <f t="shared" si="13"/>
        <v>1</v>
      </c>
      <c r="M119" s="72" t="s">
        <v>235</v>
      </c>
      <c r="N119" s="108" t="s">
        <v>172</v>
      </c>
      <c r="O119" s="67"/>
      <c r="P119" s="103">
        <v>3000000</v>
      </c>
      <c r="Q119" s="345">
        <f t="shared" si="10"/>
        <v>3000000</v>
      </c>
    </row>
    <row r="120" spans="1:17" ht="45" x14ac:dyDescent="0.25">
      <c r="A120" s="216" t="s">
        <v>135</v>
      </c>
      <c r="B120" s="219">
        <v>3</v>
      </c>
      <c r="C120" s="78" t="s">
        <v>161</v>
      </c>
      <c r="D120" s="82" t="s">
        <v>53</v>
      </c>
      <c r="E120" s="74" t="s">
        <v>436</v>
      </c>
      <c r="F120" s="68" t="s">
        <v>257</v>
      </c>
      <c r="G120" s="79" t="s">
        <v>164</v>
      </c>
      <c r="H120" s="80"/>
      <c r="I120" s="260">
        <f t="shared" si="11"/>
        <v>0</v>
      </c>
      <c r="J120" s="261">
        <v>100</v>
      </c>
      <c r="K120" s="260">
        <f t="shared" si="12"/>
        <v>1</v>
      </c>
      <c r="L120" s="66">
        <f t="shared" si="13"/>
        <v>1</v>
      </c>
      <c r="M120" s="72" t="s">
        <v>235</v>
      </c>
      <c r="N120" s="108" t="s">
        <v>172</v>
      </c>
      <c r="O120" s="67"/>
      <c r="P120" s="103">
        <v>3000000</v>
      </c>
      <c r="Q120" s="345">
        <f t="shared" si="10"/>
        <v>3000000</v>
      </c>
    </row>
    <row r="121" spans="1:17" ht="45" x14ac:dyDescent="0.25">
      <c r="A121" s="216" t="s">
        <v>135</v>
      </c>
      <c r="B121" s="219">
        <v>3</v>
      </c>
      <c r="C121" s="78" t="s">
        <v>161</v>
      </c>
      <c r="D121" s="82" t="s">
        <v>53</v>
      </c>
      <c r="E121" s="74" t="s">
        <v>437</v>
      </c>
      <c r="F121" s="68" t="s">
        <v>258</v>
      </c>
      <c r="G121" s="79" t="s">
        <v>164</v>
      </c>
      <c r="H121" s="80"/>
      <c r="I121" s="260">
        <f t="shared" si="11"/>
        <v>0</v>
      </c>
      <c r="J121" s="261">
        <v>100</v>
      </c>
      <c r="K121" s="260">
        <f t="shared" si="12"/>
        <v>1</v>
      </c>
      <c r="L121" s="66">
        <f t="shared" si="13"/>
        <v>1</v>
      </c>
      <c r="M121" s="72" t="s">
        <v>235</v>
      </c>
      <c r="N121" s="108" t="s">
        <v>172</v>
      </c>
      <c r="O121" s="67"/>
      <c r="P121" s="103">
        <v>3000000</v>
      </c>
      <c r="Q121" s="345">
        <f t="shared" si="10"/>
        <v>3000000</v>
      </c>
    </row>
    <row r="122" spans="1:17" ht="45" x14ac:dyDescent="0.25">
      <c r="A122" s="216" t="s">
        <v>135</v>
      </c>
      <c r="B122" s="219">
        <v>3</v>
      </c>
      <c r="C122" s="78" t="s">
        <v>161</v>
      </c>
      <c r="D122" s="82" t="s">
        <v>53</v>
      </c>
      <c r="E122" s="74" t="s">
        <v>438</v>
      </c>
      <c r="F122" s="68" t="s">
        <v>259</v>
      </c>
      <c r="G122" s="79" t="s">
        <v>164</v>
      </c>
      <c r="H122" s="80"/>
      <c r="I122" s="260">
        <f t="shared" si="11"/>
        <v>0</v>
      </c>
      <c r="J122" s="261">
        <v>100</v>
      </c>
      <c r="K122" s="260">
        <f t="shared" si="12"/>
        <v>1</v>
      </c>
      <c r="L122" s="66">
        <f t="shared" si="13"/>
        <v>1</v>
      </c>
      <c r="M122" s="72" t="s">
        <v>235</v>
      </c>
      <c r="N122" s="108" t="s">
        <v>172</v>
      </c>
      <c r="O122" s="67"/>
      <c r="P122" s="103">
        <v>5000000</v>
      </c>
      <c r="Q122" s="345">
        <f t="shared" si="10"/>
        <v>5000000</v>
      </c>
    </row>
    <row r="123" spans="1:17" ht="45" x14ac:dyDescent="0.25">
      <c r="A123" s="216" t="s">
        <v>135</v>
      </c>
      <c r="B123" s="219">
        <v>3</v>
      </c>
      <c r="C123" s="78" t="s">
        <v>161</v>
      </c>
      <c r="D123" s="82" t="s">
        <v>53</v>
      </c>
      <c r="E123" s="74" t="s">
        <v>439</v>
      </c>
      <c r="F123" s="68" t="s">
        <v>260</v>
      </c>
      <c r="G123" s="79" t="s">
        <v>164</v>
      </c>
      <c r="H123" s="80"/>
      <c r="I123" s="260">
        <f t="shared" si="11"/>
        <v>0</v>
      </c>
      <c r="J123" s="261">
        <v>100</v>
      </c>
      <c r="K123" s="260">
        <f t="shared" si="12"/>
        <v>1</v>
      </c>
      <c r="L123" s="66">
        <f t="shared" si="13"/>
        <v>1</v>
      </c>
      <c r="M123" s="72" t="s">
        <v>235</v>
      </c>
      <c r="N123" s="108" t="s">
        <v>172</v>
      </c>
      <c r="O123" s="67"/>
      <c r="P123" s="103">
        <v>10000000</v>
      </c>
      <c r="Q123" s="345">
        <f t="shared" si="10"/>
        <v>10000000</v>
      </c>
    </row>
    <row r="124" spans="1:17" ht="45" x14ac:dyDescent="0.25">
      <c r="A124" s="216" t="s">
        <v>135</v>
      </c>
      <c r="B124" s="219">
        <v>3</v>
      </c>
      <c r="C124" s="78" t="s">
        <v>161</v>
      </c>
      <c r="D124" s="82" t="s">
        <v>53</v>
      </c>
      <c r="E124" s="74" t="s">
        <v>440</v>
      </c>
      <c r="F124" s="68" t="s">
        <v>261</v>
      </c>
      <c r="G124" s="79" t="s">
        <v>164</v>
      </c>
      <c r="H124" s="80"/>
      <c r="I124" s="260">
        <f t="shared" si="11"/>
        <v>0</v>
      </c>
      <c r="J124" s="261">
        <v>100</v>
      </c>
      <c r="K124" s="260">
        <f t="shared" si="12"/>
        <v>1</v>
      </c>
      <c r="L124" s="66">
        <f t="shared" si="13"/>
        <v>1</v>
      </c>
      <c r="M124" s="72" t="s">
        <v>235</v>
      </c>
      <c r="N124" s="108" t="s">
        <v>172</v>
      </c>
      <c r="O124" s="67"/>
      <c r="P124" s="103">
        <v>4500000</v>
      </c>
      <c r="Q124" s="345">
        <f t="shared" si="10"/>
        <v>4500000</v>
      </c>
    </row>
    <row r="125" spans="1:17" ht="45" x14ac:dyDescent="0.25">
      <c r="A125" s="216" t="s">
        <v>135</v>
      </c>
      <c r="B125" s="219">
        <v>3</v>
      </c>
      <c r="C125" s="78" t="s">
        <v>161</v>
      </c>
      <c r="D125" s="82" t="s">
        <v>53</v>
      </c>
      <c r="E125" s="74" t="s">
        <v>441</v>
      </c>
      <c r="F125" s="68" t="s">
        <v>262</v>
      </c>
      <c r="G125" s="79" t="s">
        <v>164</v>
      </c>
      <c r="H125" s="80"/>
      <c r="I125" s="260">
        <f t="shared" si="11"/>
        <v>0</v>
      </c>
      <c r="J125" s="261">
        <v>100</v>
      </c>
      <c r="K125" s="260">
        <f t="shared" si="12"/>
        <v>1</v>
      </c>
      <c r="L125" s="66">
        <f t="shared" si="13"/>
        <v>1</v>
      </c>
      <c r="M125" s="72" t="s">
        <v>235</v>
      </c>
      <c r="N125" s="108" t="s">
        <v>172</v>
      </c>
      <c r="O125" s="67"/>
      <c r="P125" s="103">
        <v>4200000</v>
      </c>
      <c r="Q125" s="345">
        <f t="shared" si="10"/>
        <v>4200000</v>
      </c>
    </row>
    <row r="126" spans="1:17" ht="45" x14ac:dyDescent="0.25">
      <c r="A126" s="216" t="s">
        <v>135</v>
      </c>
      <c r="B126" s="219">
        <v>3</v>
      </c>
      <c r="C126" s="78" t="s">
        <v>161</v>
      </c>
      <c r="D126" s="82" t="s">
        <v>53</v>
      </c>
      <c r="E126" s="74" t="s">
        <v>442</v>
      </c>
      <c r="F126" s="68" t="s">
        <v>263</v>
      </c>
      <c r="G126" s="79" t="s">
        <v>164</v>
      </c>
      <c r="H126" s="80"/>
      <c r="I126" s="260">
        <f t="shared" si="11"/>
        <v>0</v>
      </c>
      <c r="J126" s="261">
        <v>100</v>
      </c>
      <c r="K126" s="260">
        <f t="shared" si="12"/>
        <v>1</v>
      </c>
      <c r="L126" s="66">
        <f t="shared" si="13"/>
        <v>1</v>
      </c>
      <c r="M126" s="72" t="s">
        <v>235</v>
      </c>
      <c r="N126" s="108" t="s">
        <v>172</v>
      </c>
      <c r="O126" s="67"/>
      <c r="P126" s="103">
        <v>2000000</v>
      </c>
      <c r="Q126" s="345">
        <f t="shared" si="10"/>
        <v>2000000</v>
      </c>
    </row>
    <row r="127" spans="1:17" ht="45" x14ac:dyDescent="0.25">
      <c r="A127" s="216" t="s">
        <v>135</v>
      </c>
      <c r="B127" s="219">
        <v>3</v>
      </c>
      <c r="C127" s="78" t="s">
        <v>161</v>
      </c>
      <c r="D127" s="82" t="s">
        <v>53</v>
      </c>
      <c r="E127" s="74" t="s">
        <v>443</v>
      </c>
      <c r="F127" s="68" t="s">
        <v>264</v>
      </c>
      <c r="G127" s="79" t="s">
        <v>164</v>
      </c>
      <c r="H127" s="80"/>
      <c r="I127" s="260">
        <f t="shared" si="11"/>
        <v>0</v>
      </c>
      <c r="J127" s="261">
        <v>100</v>
      </c>
      <c r="K127" s="260">
        <f t="shared" si="12"/>
        <v>1</v>
      </c>
      <c r="L127" s="66">
        <f t="shared" si="13"/>
        <v>1</v>
      </c>
      <c r="M127" s="72" t="s">
        <v>235</v>
      </c>
      <c r="N127" s="108" t="s">
        <v>172</v>
      </c>
      <c r="O127" s="67"/>
      <c r="P127" s="103">
        <v>2000000</v>
      </c>
      <c r="Q127" s="345">
        <f t="shared" si="10"/>
        <v>2000000</v>
      </c>
    </row>
    <row r="128" spans="1:17" ht="45" x14ac:dyDescent="0.25">
      <c r="A128" s="216" t="s">
        <v>135</v>
      </c>
      <c r="B128" s="219">
        <v>3</v>
      </c>
      <c r="C128" s="78" t="s">
        <v>161</v>
      </c>
      <c r="D128" s="82" t="s">
        <v>53</v>
      </c>
      <c r="E128" s="74" t="s">
        <v>444</v>
      </c>
      <c r="F128" s="68" t="s">
        <v>265</v>
      </c>
      <c r="G128" s="79" t="s">
        <v>164</v>
      </c>
      <c r="H128" s="80"/>
      <c r="I128" s="260">
        <f t="shared" si="11"/>
        <v>0</v>
      </c>
      <c r="J128" s="261">
        <v>100</v>
      </c>
      <c r="K128" s="260">
        <f t="shared" si="12"/>
        <v>1</v>
      </c>
      <c r="L128" s="66">
        <f t="shared" si="13"/>
        <v>1</v>
      </c>
      <c r="M128" s="72" t="s">
        <v>235</v>
      </c>
      <c r="N128" s="108" t="s">
        <v>212</v>
      </c>
      <c r="O128" s="67"/>
      <c r="P128" s="103">
        <v>10000000</v>
      </c>
      <c r="Q128" s="345">
        <f t="shared" si="10"/>
        <v>10000000</v>
      </c>
    </row>
    <row r="129" spans="1:20" ht="67.5" x14ac:dyDescent="0.25">
      <c r="A129" s="216" t="s">
        <v>135</v>
      </c>
      <c r="B129" s="219">
        <v>3</v>
      </c>
      <c r="C129" s="78" t="s">
        <v>161</v>
      </c>
      <c r="D129" s="82" t="s">
        <v>53</v>
      </c>
      <c r="E129" s="74" t="s">
        <v>445</v>
      </c>
      <c r="F129" s="68" t="s">
        <v>266</v>
      </c>
      <c r="G129" s="79" t="s">
        <v>164</v>
      </c>
      <c r="H129" s="80"/>
      <c r="I129" s="260">
        <f t="shared" si="11"/>
        <v>0</v>
      </c>
      <c r="J129" s="261">
        <v>100</v>
      </c>
      <c r="K129" s="260">
        <f t="shared" si="12"/>
        <v>1</v>
      </c>
      <c r="L129" s="66">
        <f t="shared" si="13"/>
        <v>1</v>
      </c>
      <c r="M129" s="72" t="s">
        <v>165</v>
      </c>
      <c r="N129" s="108" t="s">
        <v>184</v>
      </c>
      <c r="O129" s="67"/>
      <c r="P129" s="103">
        <v>68594443.099999994</v>
      </c>
      <c r="Q129" s="345">
        <f t="shared" si="10"/>
        <v>68594443.099999994</v>
      </c>
    </row>
    <row r="130" spans="1:20" ht="45" x14ac:dyDescent="0.25">
      <c r="A130" s="216" t="s">
        <v>135</v>
      </c>
      <c r="B130" s="219">
        <v>3</v>
      </c>
      <c r="C130" s="78" t="s">
        <v>161</v>
      </c>
      <c r="D130" s="82" t="s">
        <v>53</v>
      </c>
      <c r="E130" s="74" t="s">
        <v>446</v>
      </c>
      <c r="F130" s="68" t="s">
        <v>268</v>
      </c>
      <c r="G130" s="79" t="s">
        <v>164</v>
      </c>
      <c r="H130" s="80"/>
      <c r="I130" s="260">
        <f t="shared" si="11"/>
        <v>0</v>
      </c>
      <c r="J130" s="261">
        <v>100</v>
      </c>
      <c r="K130" s="260">
        <f t="shared" si="12"/>
        <v>1</v>
      </c>
      <c r="L130" s="66">
        <f t="shared" si="13"/>
        <v>1</v>
      </c>
      <c r="M130" s="72" t="s">
        <v>165</v>
      </c>
      <c r="N130" s="108" t="s">
        <v>184</v>
      </c>
      <c r="O130" s="67"/>
      <c r="P130" s="103">
        <v>70000000</v>
      </c>
      <c r="Q130" s="345">
        <f t="shared" si="10"/>
        <v>70000000</v>
      </c>
    </row>
    <row r="131" spans="1:20" ht="56.25" x14ac:dyDescent="0.25">
      <c r="A131" s="105" t="s">
        <v>32</v>
      </c>
      <c r="B131" s="219">
        <v>3</v>
      </c>
      <c r="C131" s="78" t="s">
        <v>294</v>
      </c>
      <c r="D131" s="81" t="s">
        <v>53</v>
      </c>
      <c r="E131" s="74" t="s">
        <v>447</v>
      </c>
      <c r="F131" s="68" t="s">
        <v>295</v>
      </c>
      <c r="G131" s="79" t="s">
        <v>60</v>
      </c>
      <c r="H131" s="80"/>
      <c r="I131" s="260">
        <f t="shared" si="11"/>
        <v>0</v>
      </c>
      <c r="J131" s="261">
        <v>100</v>
      </c>
      <c r="K131" s="260">
        <f t="shared" si="12"/>
        <v>1</v>
      </c>
      <c r="L131" s="66">
        <f t="shared" si="13"/>
        <v>1</v>
      </c>
      <c r="M131" s="72" t="s">
        <v>187</v>
      </c>
      <c r="N131" s="107" t="s">
        <v>105</v>
      </c>
      <c r="O131" s="67"/>
      <c r="P131" s="103">
        <v>3862521.43</v>
      </c>
      <c r="Q131" s="345">
        <f t="shared" si="10"/>
        <v>3862521.43</v>
      </c>
      <c r="R131" s="84"/>
    </row>
    <row r="132" spans="1:20" s="119" customFormat="1" ht="78.75" x14ac:dyDescent="0.25">
      <c r="A132" s="216" t="s">
        <v>135</v>
      </c>
      <c r="B132" s="219">
        <v>4</v>
      </c>
      <c r="C132" s="78" t="s">
        <v>158</v>
      </c>
      <c r="D132" s="82" t="s">
        <v>53</v>
      </c>
      <c r="E132" s="74" t="s">
        <v>501</v>
      </c>
      <c r="F132" s="68" t="s">
        <v>463</v>
      </c>
      <c r="G132" s="79" t="s">
        <v>464</v>
      </c>
      <c r="H132" s="80"/>
      <c r="I132" s="260">
        <f t="shared" si="11"/>
        <v>0</v>
      </c>
      <c r="J132" s="261">
        <v>100</v>
      </c>
      <c r="K132" s="260">
        <f t="shared" si="12"/>
        <v>1</v>
      </c>
      <c r="L132" s="66">
        <f t="shared" si="13"/>
        <v>1</v>
      </c>
      <c r="M132" s="72" t="s">
        <v>465</v>
      </c>
      <c r="N132" s="108" t="s">
        <v>172</v>
      </c>
      <c r="O132" s="67"/>
      <c r="P132" s="103">
        <v>1255048</v>
      </c>
      <c r="Q132" s="345">
        <f t="shared" si="10"/>
        <v>1255048</v>
      </c>
    </row>
    <row r="133" spans="1:20" ht="67.5" customHeight="1" x14ac:dyDescent="0.25">
      <c r="A133" s="216" t="s">
        <v>135</v>
      </c>
      <c r="B133" s="219">
        <v>4</v>
      </c>
      <c r="C133" s="78" t="s">
        <v>158</v>
      </c>
      <c r="D133" s="82" t="s">
        <v>53</v>
      </c>
      <c r="E133" s="74" t="s">
        <v>502</v>
      </c>
      <c r="F133" s="68" t="s">
        <v>466</v>
      </c>
      <c r="G133" s="79" t="s">
        <v>467</v>
      </c>
      <c r="H133" s="80"/>
      <c r="I133" s="260">
        <f t="shared" si="11"/>
        <v>0</v>
      </c>
      <c r="J133" s="261">
        <v>100</v>
      </c>
      <c r="K133" s="260">
        <f t="shared" si="12"/>
        <v>1</v>
      </c>
      <c r="L133" s="66">
        <f t="shared" si="13"/>
        <v>1</v>
      </c>
      <c r="M133" s="72" t="s">
        <v>468</v>
      </c>
      <c r="N133" s="108" t="s">
        <v>172</v>
      </c>
      <c r="O133" s="67"/>
      <c r="P133" s="103">
        <v>1178749</v>
      </c>
      <c r="Q133" s="345">
        <f t="shared" si="10"/>
        <v>1178749</v>
      </c>
    </row>
    <row r="134" spans="1:20" ht="78.75" x14ac:dyDescent="0.25">
      <c r="A134" s="216" t="s">
        <v>135</v>
      </c>
      <c r="B134" s="219">
        <v>4</v>
      </c>
      <c r="C134" s="78" t="s">
        <v>158</v>
      </c>
      <c r="D134" s="82" t="s">
        <v>53</v>
      </c>
      <c r="E134" s="74" t="s">
        <v>503</v>
      </c>
      <c r="F134" s="68" t="s">
        <v>469</v>
      </c>
      <c r="G134" s="79" t="s">
        <v>467</v>
      </c>
      <c r="H134" s="80"/>
      <c r="I134" s="260">
        <f t="shared" si="11"/>
        <v>0</v>
      </c>
      <c r="J134" s="261">
        <v>100</v>
      </c>
      <c r="K134" s="260">
        <f t="shared" si="12"/>
        <v>1</v>
      </c>
      <c r="L134" s="66">
        <f t="shared" si="13"/>
        <v>1</v>
      </c>
      <c r="M134" s="72" t="s">
        <v>468</v>
      </c>
      <c r="N134" s="108" t="s">
        <v>172</v>
      </c>
      <c r="O134" s="67"/>
      <c r="P134" s="103">
        <v>2099742</v>
      </c>
      <c r="Q134" s="345">
        <f t="shared" si="10"/>
        <v>2099742</v>
      </c>
    </row>
    <row r="135" spans="1:20" x14ac:dyDescent="0.25">
      <c r="A135" s="109"/>
      <c r="C135" s="110"/>
      <c r="D135" s="111"/>
      <c r="E135" s="112"/>
      <c r="F135" s="113"/>
      <c r="G135" s="110"/>
      <c r="H135" s="112"/>
      <c r="I135" s="114"/>
      <c r="J135" s="115"/>
      <c r="K135" s="114"/>
      <c r="L135" s="114"/>
      <c r="M135" s="110"/>
      <c r="N135" s="116"/>
      <c r="O135" s="117"/>
      <c r="P135" s="118"/>
      <c r="Q135" s="118"/>
      <c r="R135" s="119"/>
      <c r="S135" s="119"/>
      <c r="T135" s="119"/>
    </row>
    <row r="136" spans="1:20" ht="17.25" x14ac:dyDescent="0.4">
      <c r="A136" s="104"/>
      <c r="C136" s="104"/>
      <c r="D136" s="104"/>
      <c r="E136" s="104"/>
      <c r="F136" s="104"/>
      <c r="G136" s="104"/>
      <c r="H136" s="104"/>
      <c r="I136" s="104"/>
      <c r="J136" s="104"/>
      <c r="K136" s="104"/>
      <c r="L136" s="104"/>
      <c r="M136" s="104"/>
      <c r="N136" s="246"/>
      <c r="O136" s="214">
        <f>SUM(O9:O134)</f>
        <v>1571673623.384336</v>
      </c>
      <c r="P136" s="214">
        <f>SUM(P9:P134)</f>
        <v>2165411022.6276107</v>
      </c>
      <c r="Q136" s="214">
        <f>SUM(Q9:Q134)</f>
        <v>3737084646.0119472</v>
      </c>
    </row>
    <row r="138" spans="1:20" x14ac:dyDescent="0.25">
      <c r="A138" s="221"/>
      <c r="B138" s="222"/>
      <c r="C138" s="221"/>
      <c r="D138" s="221"/>
      <c r="E138" s="221"/>
      <c r="F138" s="221"/>
      <c r="G138" s="221"/>
      <c r="H138" s="221"/>
      <c r="I138" s="221"/>
      <c r="J138" s="221"/>
      <c r="K138" s="221"/>
      <c r="L138" s="221"/>
      <c r="M138" s="221"/>
      <c r="N138" s="247"/>
      <c r="O138" s="223" t="s">
        <v>496</v>
      </c>
      <c r="P138" s="220">
        <f>+'Programa I'!R45</f>
        <v>1069322130.01</v>
      </c>
      <c r="Q138" s="220"/>
    </row>
    <row r="139" spans="1:20" x14ac:dyDescent="0.25">
      <c r="A139" s="221"/>
      <c r="B139" s="222"/>
      <c r="C139" s="221"/>
      <c r="D139" s="221"/>
      <c r="E139" s="221"/>
      <c r="F139" s="221"/>
      <c r="G139" s="221"/>
      <c r="H139" s="221"/>
      <c r="I139" s="221"/>
      <c r="J139" s="221"/>
      <c r="K139" s="221"/>
      <c r="L139" s="221"/>
      <c r="M139" s="221"/>
      <c r="N139" s="247"/>
      <c r="O139" s="223" t="s">
        <v>497</v>
      </c>
      <c r="P139" s="220">
        <f>+'Programa II'!S46</f>
        <v>1096663652.57792</v>
      </c>
      <c r="Q139" s="220"/>
    </row>
    <row r="140" spans="1:20" x14ac:dyDescent="0.25">
      <c r="A140" s="221"/>
      <c r="B140" s="222"/>
      <c r="C140" s="221"/>
      <c r="D140" s="221"/>
      <c r="E140" s="221"/>
      <c r="F140" s="221"/>
      <c r="G140" s="221"/>
      <c r="H140" s="221"/>
      <c r="I140" s="221"/>
      <c r="J140" s="221"/>
      <c r="K140" s="221"/>
      <c r="L140" s="221"/>
      <c r="M140" s="221"/>
      <c r="N140" s="247"/>
      <c r="O140" s="223" t="s">
        <v>498</v>
      </c>
      <c r="P140" s="220">
        <f>+'Programa III'!S98</f>
        <v>1566565324.4240274</v>
      </c>
      <c r="Q140" s="220"/>
    </row>
    <row r="141" spans="1:20" x14ac:dyDescent="0.25">
      <c r="A141" s="221"/>
      <c r="B141" s="222"/>
      <c r="C141" s="221"/>
      <c r="D141" s="221"/>
      <c r="E141" s="221"/>
      <c r="F141" s="221"/>
      <c r="G141" s="221"/>
      <c r="H141" s="221"/>
      <c r="I141" s="221"/>
      <c r="J141" s="221"/>
      <c r="K141" s="221"/>
      <c r="L141" s="221"/>
      <c r="M141" s="221"/>
      <c r="N141" s="247"/>
      <c r="O141" s="223" t="s">
        <v>499</v>
      </c>
      <c r="P141" s="220">
        <f>+'Progrma IV'!R90</f>
        <v>4533539</v>
      </c>
      <c r="Q141" s="220"/>
    </row>
    <row r="142" spans="1:20" ht="15.75" x14ac:dyDescent="0.25">
      <c r="A142" s="423" t="s">
        <v>500</v>
      </c>
      <c r="B142" s="423"/>
      <c r="C142" s="423"/>
      <c r="D142" s="423"/>
      <c r="E142" s="423"/>
      <c r="F142" s="423"/>
      <c r="G142" s="423"/>
      <c r="H142" s="423"/>
      <c r="I142" s="423"/>
      <c r="J142" s="423"/>
      <c r="K142" s="423"/>
      <c r="L142" s="423"/>
      <c r="M142" s="423"/>
      <c r="N142" s="423"/>
      <c r="O142" s="423"/>
      <c r="P142" s="224">
        <f>+P138+P139+P140+P141</f>
        <v>3737084646.0119476</v>
      </c>
      <c r="Q142" s="220"/>
    </row>
    <row r="143" spans="1:20" x14ac:dyDescent="0.25">
      <c r="Q143" s="220"/>
    </row>
  </sheetData>
  <autoFilter ref="A8:R134" xr:uid="{D3D11B4D-20C3-449F-A52A-DC289F80A682}">
    <sortState xmlns:xlrd2="http://schemas.microsoft.com/office/spreadsheetml/2017/richdata2" ref="A9:R134">
      <sortCondition ref="E8:E134"/>
    </sortState>
  </autoFilter>
  <mergeCells count="6">
    <mergeCell ref="A1:R1"/>
    <mergeCell ref="A142:O142"/>
    <mergeCell ref="H4:L5"/>
    <mergeCell ref="O4:P5"/>
    <mergeCell ref="A4:B5"/>
    <mergeCell ref="D4:F5"/>
  </mergeCells>
  <dataValidations count="16">
    <dataValidation type="list" allowBlank="1" showInputMessage="1" showErrorMessage="1" sqref="N10 N12:N16 N18:N28" xr:uid="{D23CF102-7B84-480A-ADC8-4866A3C49021}">
      <formula1>#REF!</formula1>
    </dataValidation>
    <dataValidation type="list" allowBlank="1" showInputMessage="1" showErrorMessage="1" prompt=" - " sqref="N9 N11 D57:D59 D62:D130 N65:N98 N100:N130 D55 N29:N61 D47:D53 D45 N17 D9:D43" xr:uid="{2DBE4013-06F9-4DD5-BD7B-022B83FC7A23}">
      <formula1>#REF!</formula1>
    </dataValidation>
    <dataValidation type="list" allowBlank="1" showInputMessage="1" showErrorMessage="1" prompt=" - Seleccione un área estratégica. No dejar en blanco o en &quot;0,0&quot; estos espacios." sqref="A34:A46 A60:A61 A131 A135 A49:A55" xr:uid="{593151B8-BF90-4867-A81A-3E31242789A3}">
      <formula1>#REF!</formula1>
    </dataValidation>
    <dataValidation type="list" allowBlank="1" showInputMessage="1" showErrorMessage="1" prompt=" - Seleccione una Área estratégica. No dejar en blanco o &quot;0,0&quot; estos espacios." sqref="A47:A48" xr:uid="{DF88857C-031E-47A6-BB9F-44C443BEDE62}">
      <formula1>$A$472:$A$493</formula1>
    </dataValidation>
    <dataValidation type="list" allowBlank="1" showInputMessage="1" showErrorMessage="1" prompt=" - Seleccione una Área estratégica. No dejar en blanco o &quot;0,0&quot; estos espacios." sqref="A56" xr:uid="{00FEC351-2AEC-42DC-905F-CA738F5B54FD}">
      <formula1>$A$452:$A$473</formula1>
    </dataValidation>
    <dataValidation type="list" allowBlank="1" showInputMessage="1" showErrorMessage="1" prompt=" - " sqref="D54 D44 D46" xr:uid="{29F0BCCC-4533-47EB-97D5-923BC01AC7A9}">
      <formula1>$A$461:$A$462</formula1>
    </dataValidation>
    <dataValidation type="list" allowBlank="1" showInputMessage="1" showErrorMessage="1" prompt=" - " sqref="D56" xr:uid="{8F05EDB8-02CE-480A-89F0-6AF70C883A14}">
      <formula1>$A$441:$A$442</formula1>
    </dataValidation>
    <dataValidation type="list" allowBlank="1" showInputMessage="1" showErrorMessage="1" prompt=" - " sqref="N62:N64" xr:uid="{6E33EB66-6801-4B98-A6F5-3EC5235C6B6B}">
      <formula1>$A$65:$A$94</formula1>
    </dataValidation>
    <dataValidation type="list" allowBlank="1" showInputMessage="1" showErrorMessage="1" prompt=" - Seleccione una Área estratégica. No dejar en blanco o &quot;0,0&quot; estos espacios." sqref="A62:A93 A57:A59 A99:A130 A95:A96" xr:uid="{B620C95E-1CB3-4CEC-A01F-7D6D323EDECF}">
      <formula1>#REF!</formula1>
    </dataValidation>
    <dataValidation type="list" allowBlank="1" showInputMessage="1" prompt=" - Seleccione una Área estratégica. No dejar en blanco o en &quot;0,0&quot; estos espacios." sqref="A97:A98 A94 A9:A33" xr:uid="{0DF7288D-6965-4B38-B8EB-7B40E7D9DAE4}">
      <formula1>#REF!</formula1>
    </dataValidation>
    <dataValidation type="list" allowBlank="1" showInputMessage="1" showErrorMessage="1" prompt=" - " sqref="D60:D61 D135 D131" xr:uid="{7C59B267-95C1-492D-9DB3-28A16E852857}">
      <formula1>$A$67:$A$68</formula1>
    </dataValidation>
    <dataValidation type="list" allowBlank="1" showInputMessage="1" showErrorMessage="1" sqref="N99" xr:uid="{A9B95DB7-E4BA-4E1D-8E86-EC632EB6B6EF}">
      <formula1>$A$80:$A$86</formula1>
    </dataValidation>
    <dataValidation type="list" allowBlank="1" showInputMessage="1" showErrorMessage="1" prompt=" - " sqref="N131 N135" xr:uid="{A4597558-3A15-4B86-86D2-38FA722A276D}">
      <formula1>$A$51:$A$81</formula1>
    </dataValidation>
    <dataValidation type="list" allowBlank="1" showInputMessage="1" showErrorMessage="1" prompt=" - " sqref="D132:D134" xr:uid="{DA8B1DC9-CBB7-40DD-BB86-764766CE27C5}">
      <formula1>$A$413:$A$414</formula1>
    </dataValidation>
    <dataValidation type="list" allowBlank="1" showInputMessage="1" showErrorMessage="1" prompt=" - " sqref="N132:N134" xr:uid="{752B376D-A44F-4093-8114-DF34FF196625}">
      <formula1>$A$416:$A$422</formula1>
    </dataValidation>
    <dataValidation type="list" allowBlank="1" showInputMessage="1" showErrorMessage="1" prompt=" - Seleccione una área estratégica. No dejar en blanco o &quot;0,0&quot; estos espacios." sqref="A132:A134" xr:uid="{11BF39ED-2333-42FA-BBCA-49E490AF4CCC}">
      <formula1>$A$424:$A$445</formula1>
    </dataValidation>
  </dataValidations>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Marco General</vt:lpstr>
      <vt:lpstr>Programa I</vt:lpstr>
      <vt:lpstr>Programa II</vt:lpstr>
      <vt:lpstr>Programa III</vt:lpstr>
      <vt:lpstr>Progrma IV</vt:lpstr>
      <vt:lpstr>Integrado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J.V.C.. Valerio Castro</dc:creator>
  <cp:lastModifiedBy>Gricelly María Meza Sandoval</cp:lastModifiedBy>
  <cp:lastPrinted>2022-03-07T21:47:51Z</cp:lastPrinted>
  <dcterms:created xsi:type="dcterms:W3CDTF">2021-08-27T21:53:34Z</dcterms:created>
  <dcterms:modified xsi:type="dcterms:W3CDTF">2022-11-02T14:34:29Z</dcterms:modified>
</cp:coreProperties>
</file>